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260"/>
  </bookViews>
  <sheets>
    <sheet name="Ajou_MAPPED" sheetId="2" r:id="rId1"/>
    <sheet name="Ajou_domain_group" sheetId="3" r:id="rId2"/>
    <sheet name="SmindU_MAPPED" sheetId="4" r:id="rId3"/>
    <sheet name="SmindU_domain_group" sheetId="5" r:id="rId4"/>
  </sheets>
  <calcPr calcId="145621"/>
</workbook>
</file>

<file path=xl/calcChain.xml><?xml version="1.0" encoding="utf-8"?>
<calcChain xmlns="http://schemas.openxmlformats.org/spreadsheetml/2006/main">
  <c r="B111" i="4" l="1"/>
  <c r="B110" i="4"/>
  <c r="B109" i="4"/>
  <c r="B108" i="4"/>
  <c r="B104" i="4"/>
  <c r="B100" i="4"/>
  <c r="B96" i="4"/>
  <c r="B92" i="4"/>
  <c r="B88" i="4"/>
  <c r="B84" i="4"/>
  <c r="B80" i="4"/>
  <c r="B76" i="4"/>
  <c r="B72" i="4"/>
  <c r="B68" i="4"/>
  <c r="B64" i="4"/>
  <c r="B60" i="4"/>
  <c r="B56" i="4"/>
  <c r="B52" i="4"/>
  <c r="B48" i="4"/>
  <c r="B44" i="4"/>
  <c r="B40" i="4"/>
  <c r="B36" i="4"/>
  <c r="B32" i="4"/>
  <c r="B28" i="4"/>
  <c r="B24" i="4"/>
  <c r="B20" i="4"/>
  <c r="B16" i="4"/>
  <c r="B12" i="4"/>
  <c r="B8" i="4"/>
  <c r="B4" i="4"/>
  <c r="B107" i="4"/>
  <c r="B103" i="4"/>
  <c r="B99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B3" i="4"/>
  <c r="B106" i="4"/>
  <c r="B102" i="4"/>
  <c r="B98" i="4"/>
  <c r="B94" i="4"/>
  <c r="B90" i="4"/>
  <c r="B86" i="4"/>
  <c r="B82" i="4"/>
  <c r="B78" i="4"/>
  <c r="B74" i="4"/>
  <c r="B70" i="4"/>
  <c r="B66" i="4"/>
  <c r="B62" i="4"/>
  <c r="B58" i="4"/>
  <c r="B54" i="4"/>
  <c r="B50" i="4"/>
  <c r="B46" i="4"/>
  <c r="B42" i="4"/>
  <c r="B38" i="4"/>
  <c r="B34" i="4"/>
  <c r="B30" i="4"/>
  <c r="B26" i="4"/>
  <c r="B22" i="4"/>
  <c r="B18" i="4"/>
  <c r="B14" i="4"/>
  <c r="B10" i="4"/>
  <c r="B6" i="4"/>
  <c r="B2" i="4"/>
  <c r="B105" i="4"/>
  <c r="B101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5" i="4"/>
  <c r="B21" i="4"/>
  <c r="B17" i="4"/>
  <c r="B13" i="4"/>
  <c r="B9" i="4"/>
  <c r="B5" i="4"/>
</calcChain>
</file>

<file path=xl/sharedStrings.xml><?xml version="1.0" encoding="utf-8"?>
<sst xmlns="http://schemas.openxmlformats.org/spreadsheetml/2006/main" count="1211" uniqueCount="386">
  <si>
    <t>scale_name</t>
  </si>
  <si>
    <t>subscale_name</t>
  </si>
  <si>
    <t>scale_name_full</t>
  </si>
  <si>
    <t>target_concept_id</t>
  </si>
  <si>
    <t>target_concept_code</t>
  </si>
  <si>
    <t>target_concept_name</t>
  </si>
  <si>
    <t>scale</t>
  </si>
  <si>
    <t>target_class</t>
  </si>
  <si>
    <t>target_concept</t>
  </si>
  <si>
    <t>validity</t>
  </si>
  <si>
    <t>target_domain</t>
  </si>
  <si>
    <t>terget_vocabulary</t>
  </si>
  <si>
    <t>BPRS</t>
  </si>
  <si>
    <t>Brief Psychiatric Rating Scale</t>
  </si>
  <si>
    <t>Brief psychiatric rating scale - 1962</t>
  </si>
  <si>
    <t>vocab</t>
  </si>
  <si>
    <t>domains</t>
  </si>
  <si>
    <t>comment</t>
  </si>
  <si>
    <t>snomed</t>
  </si>
  <si>
    <t>BAI</t>
  </si>
  <si>
    <t>meas</t>
  </si>
  <si>
    <t>Staging / Scales</t>
  </si>
  <si>
    <t>Standard</t>
  </si>
  <si>
    <t>meas-obs-proc</t>
  </si>
  <si>
    <t>BDI</t>
  </si>
  <si>
    <t>Valid</t>
  </si>
  <si>
    <t>snomed (loinc)</t>
  </si>
  <si>
    <t>meas-obs-proc (obs)</t>
  </si>
  <si>
    <t>Measurement</t>
  </si>
  <si>
    <t>SNOMED</t>
  </si>
  <si>
    <t>version 2 is available in both vocabularies</t>
  </si>
  <si>
    <t>HAM-A</t>
  </si>
  <si>
    <t>there is no mapping</t>
  </si>
  <si>
    <t>HAM-D</t>
  </si>
  <si>
    <t>PANSS</t>
  </si>
  <si>
    <t>Beck depression inventory score</t>
  </si>
  <si>
    <t>YMRS</t>
  </si>
  <si>
    <t>meas-proc</t>
  </si>
  <si>
    <t>GDS(Geriatric Depression Scale)</t>
  </si>
  <si>
    <t xml:space="preserve">Beck Anxiety Inventory </t>
  </si>
  <si>
    <t>HAM-D (Hamilton Rating Scale for Depression) score</t>
  </si>
  <si>
    <t>Beck anxiety inventory</t>
  </si>
  <si>
    <t>Observation</t>
  </si>
  <si>
    <t>there are a lot of variants of this scale: 4 item, long, short forms in snomed and short form in loinc</t>
  </si>
  <si>
    <t>GDS(Global Deterioration Scale)</t>
  </si>
  <si>
    <t>meas-obs-proc-cond</t>
  </si>
  <si>
    <t>score range concepts are available in snomed</t>
  </si>
  <si>
    <t>WAIS-IV</t>
  </si>
  <si>
    <t>Beck Anxiety Inventory score</t>
  </si>
  <si>
    <t>Young mania rating scale</t>
  </si>
  <si>
    <t>meas [meas-proc-obs]</t>
  </si>
  <si>
    <t>MMPI-2</t>
  </si>
  <si>
    <t>proc</t>
  </si>
  <si>
    <t>no actual subscales can be found</t>
  </si>
  <si>
    <t>Observable Entity</t>
  </si>
  <si>
    <t>GDS</t>
  </si>
  <si>
    <t>Assessment using Beck Anxiety Inventory</t>
  </si>
  <si>
    <t>Global Deterioration Scale level</t>
  </si>
  <si>
    <t>Geriatric depression scale original long form score</t>
  </si>
  <si>
    <t>Procedure</t>
  </si>
  <si>
    <t>Beck Depression Inventory</t>
  </si>
  <si>
    <t>scale_name_original</t>
  </si>
  <si>
    <t>Beck depression inventory</t>
  </si>
  <si>
    <t>量表中文名称（Chinese name of scale）</t>
  </si>
  <si>
    <t>Scale Chinese name (Chinese name of scale)</t>
  </si>
  <si>
    <t>艾森克人格问卷EPQ(成人)</t>
  </si>
  <si>
    <t>Eysenck personality questionnaire</t>
  </si>
  <si>
    <t>Eysenck Personality Questionnaire score</t>
  </si>
  <si>
    <t>Assessment using Eysenck Personality Questionnaire</t>
  </si>
  <si>
    <t>Eysenck Personality Questionnaire EPQ (adult)</t>
  </si>
  <si>
    <t>Children who painted scale test</t>
  </si>
  <si>
    <t>Self-Rating Depression Scale (SDS)</t>
  </si>
  <si>
    <t>Michigan Alcohol Dependence Questionnaire (MAST)</t>
  </si>
  <si>
    <t>meas (obs)</t>
  </si>
  <si>
    <t>in loinc we have Geriatric Version of this scale. in snomed there are screening test and brief version of the scale</t>
  </si>
  <si>
    <t>Geriatric Depression Scale (GDS)</t>
  </si>
  <si>
    <t>done (see concentrate)</t>
  </si>
  <si>
    <t>Test Number Cancellation</t>
  </si>
  <si>
    <t>i can find concept just about letters</t>
  </si>
  <si>
    <t>Hamilton Depression Scale (HAMD)</t>
  </si>
  <si>
    <t>Montreal Cognitive Assessment (MOCA)</t>
  </si>
  <si>
    <t>there are two identical concepts in snomed but there concept_ids are different)</t>
  </si>
  <si>
    <t>Raven Advanced Progressive Matrices (RAVEN)</t>
  </si>
  <si>
    <t>General well-being scale</t>
  </si>
  <si>
    <t>儿童绘人测试量表</t>
  </si>
  <si>
    <t>Assessment using Beck depression inventory</t>
  </si>
  <si>
    <t>these are concepts with schedule and not with scale</t>
  </si>
  <si>
    <t>抑郁自评量表(SDS)</t>
  </si>
  <si>
    <t>Wisconsin Card Sorting Test (WCST)</t>
  </si>
  <si>
    <t>Pittsburgh Sleep Quality Index (PSQI)</t>
  </si>
  <si>
    <t>General Health Questionnaire (GHQ-12)</t>
  </si>
  <si>
    <t>Children feel the system and capacity development Rating Scale (CSIT)</t>
  </si>
  <si>
    <t>Beck Anxiety Inventory (BAI)</t>
  </si>
  <si>
    <t>89210-9</t>
  </si>
  <si>
    <t>Beck Depression Inventory II [BDI]</t>
  </si>
  <si>
    <t>HACHINSKI Ischemic Score Scale</t>
  </si>
  <si>
    <t>Revised Wechsler Memory Scale (B)</t>
  </si>
  <si>
    <t>Self-Rating Anxiety Scale (SAS)</t>
  </si>
  <si>
    <t>Zung self-rating depression scale</t>
  </si>
  <si>
    <t>Composite International Diagnostic Questionnaire (CIDI)</t>
  </si>
  <si>
    <t>Cartel sixteen kinds of personality factor test (16PF)</t>
  </si>
  <si>
    <t>Survey</t>
  </si>
  <si>
    <t>there are different typies of scores</t>
  </si>
  <si>
    <t>Mini-Mental Symptoms Rating Scale (BPRS)</t>
  </si>
  <si>
    <t>Symptom Checklist (SCL-90)</t>
  </si>
  <si>
    <t>LOINC</t>
  </si>
  <si>
    <t>Edward Personal Preference Inventory (EPPS)</t>
  </si>
  <si>
    <t>Minnesota Multiphasic Personality Test (MMPI)</t>
  </si>
  <si>
    <t>Children's Loneliness Scale (CLS)</t>
  </si>
  <si>
    <t>Tower of London test analysis (TOL)</t>
  </si>
  <si>
    <t>Beck Depression Inventory II score</t>
  </si>
  <si>
    <t>Learning Disability Screening Scale</t>
  </si>
  <si>
    <t>Neuropsychiatry Questionnaire (NPI)</t>
  </si>
  <si>
    <t>Eysenck Personality Questionnaire EPQ (children)</t>
  </si>
  <si>
    <t>Family Environment Scale (FESCV)</t>
  </si>
  <si>
    <t>密西根酒精依赖调查表(MAST)</t>
  </si>
  <si>
    <t>Willpower test</t>
  </si>
  <si>
    <t>Achenbach Child Behavior Checklist (CBCL)</t>
  </si>
  <si>
    <t>Kindermusik ability to detect table</t>
  </si>
  <si>
    <t>Holland vocational orientation Survey Series</t>
  </si>
  <si>
    <t>Test Anxiety Scale (TAS)</t>
  </si>
  <si>
    <t>Michigan alcoholism screening test</t>
  </si>
  <si>
    <t>Parenting Bardndosnauppforstran</t>
  </si>
  <si>
    <t>Learning Adaptability Scale</t>
  </si>
  <si>
    <t>Chinese children with attention levels Evaluation Scale</t>
  </si>
  <si>
    <t>Yale Brown obsessive-compulsive disorder diagnostic scale</t>
  </si>
  <si>
    <t>Hamilton Anxiety Scale (HAMA)</t>
  </si>
  <si>
    <t>Suicide Attitude Assessment Scale</t>
  </si>
  <si>
    <t>Assessment using Beck Depression Inventory II</t>
  </si>
  <si>
    <t>multiple variants possible</t>
  </si>
  <si>
    <t>Temperament Questionnaire</t>
  </si>
  <si>
    <t>Y-G Personalities</t>
  </si>
  <si>
    <t>Social Anxiety Scale for Children</t>
  </si>
  <si>
    <t>Social Avoidance and Distress Scale (SAD)</t>
  </si>
  <si>
    <t>Rutter Child Behavior Questionnaire (parent questionnaire)</t>
  </si>
  <si>
    <t>Conners Child Behavior Questionnaire (parent version)</t>
  </si>
  <si>
    <t>Painting quality child care Checklist</t>
  </si>
  <si>
    <t>Self-Rating Depression Scale call flow (CES-D)</t>
  </si>
  <si>
    <t>without call flow</t>
  </si>
  <si>
    <t>Eysenck emotional stability test</t>
  </si>
  <si>
    <t>Coping Questionnaire (CWQ)</t>
  </si>
  <si>
    <t>IAD Scale</t>
  </si>
  <si>
    <t>Brief Michigan alcoholism screening test</t>
  </si>
  <si>
    <t>89211-7</t>
  </si>
  <si>
    <t>Beck Depression Inventory Fast Screen [BDI]</t>
  </si>
  <si>
    <t>MBTI professional personality test</t>
  </si>
  <si>
    <t>Skills children Checklist</t>
  </si>
  <si>
    <t>Autism Behavior Checklist (ABC)</t>
  </si>
  <si>
    <t>Students adaptability test</t>
  </si>
  <si>
    <t>Marriage suitability rating scale</t>
  </si>
  <si>
    <t>Piers-Harris Children's Self-Concept Scale (CSCS)</t>
  </si>
  <si>
    <t>Big Five Personality meter</t>
  </si>
  <si>
    <t>Conners Child Behavior Questionnaire (Teacher)</t>
  </si>
  <si>
    <t>Social Anxiety Scale</t>
  </si>
  <si>
    <t>Mental Health check (MSSMHS)</t>
  </si>
  <si>
    <t>Adult Intellectual Disability Scale test check</t>
  </si>
  <si>
    <t>Alcohol dependence diagnostic scale</t>
  </si>
  <si>
    <t xml:space="preserve">snomed </t>
  </si>
  <si>
    <t xml:space="preserve">meas-obs-proc </t>
  </si>
  <si>
    <t>PDQ (PDQ-4 +)</t>
  </si>
  <si>
    <t>Adolescent Life Event Scale (ASLEC)</t>
  </si>
  <si>
    <t>Mental CT (MMPI566)</t>
  </si>
  <si>
    <t>Baby social life - the ability to junior high school students Scale</t>
  </si>
  <si>
    <t>89209-1</t>
  </si>
  <si>
    <t>Beck Depression Inventory II total score [BDI]</t>
  </si>
  <si>
    <t>Elderly Hamilton Depression Scale</t>
  </si>
  <si>
    <t>ADHD Diagnostic Scale</t>
  </si>
  <si>
    <t>meas-proc (obs)</t>
  </si>
  <si>
    <t>there are concepts for Vanderbilt scale. I am not sure it's the same</t>
  </si>
  <si>
    <t>71944-3</t>
  </si>
  <si>
    <t>Cornell Medical Questionnaire (CMI)</t>
  </si>
  <si>
    <t>Michigan Alcoholism Screening Test [MAST]</t>
  </si>
  <si>
    <t>Creativity test.</t>
  </si>
  <si>
    <t>89208-3</t>
  </si>
  <si>
    <t>Beck Depression Inventory Fast Screen total score [BDI]</t>
  </si>
  <si>
    <t>Short Michigan alcoholism screening test</t>
  </si>
  <si>
    <t>Hamilton Anxiety Rating Scale</t>
  </si>
  <si>
    <t>71943-5</t>
  </si>
  <si>
    <t>Michigan Alcoholism Screening Test - Geriatric Version [MAST-G]</t>
  </si>
  <si>
    <t>Hamilton Depression Rating Scale</t>
  </si>
  <si>
    <t>老年抑郁量表(GDS)</t>
  </si>
  <si>
    <t>Hamilton rating scale for depression</t>
  </si>
  <si>
    <t>done</t>
  </si>
  <si>
    <t>数字划消测验</t>
  </si>
  <si>
    <t>汉密顿抑郁量表(HAMD)</t>
  </si>
  <si>
    <t>蒙特利尔认知评估量表(MOCA)</t>
  </si>
  <si>
    <t>Assessment using Montreal cognitive assessment</t>
  </si>
  <si>
    <t>Assessment using Hamilton Rating Scale for Depression</t>
  </si>
  <si>
    <t>72133-2</t>
  </si>
  <si>
    <t>Montreal Cognitive Assessment [MoCA]</t>
  </si>
  <si>
    <t>Positive and Negative Syndrome Scale</t>
  </si>
  <si>
    <t>Montreal cognitive assessment score</t>
  </si>
  <si>
    <t>Positive and negative syndrome scale</t>
  </si>
  <si>
    <t>Young Mania Rating Scale</t>
  </si>
  <si>
    <t>MoCA - Montreal cognitive assessment</t>
  </si>
  <si>
    <t>瑞文高级推理测验(RAVEN)</t>
  </si>
  <si>
    <t>Raven's Advanced Progressive Matrices</t>
  </si>
  <si>
    <t>Raven's Advanced Progressive Matrices score</t>
  </si>
  <si>
    <t>Assessment using Young mania rating scale</t>
  </si>
  <si>
    <t>Assessment using Raven's APM</t>
  </si>
  <si>
    <t>Geriatric Depression Scale</t>
  </si>
  <si>
    <t>总体幸福感量表</t>
  </si>
  <si>
    <t>91651-0</t>
  </si>
  <si>
    <t>General Well-Being Schedule - 18 item - total score [NHANES]</t>
  </si>
  <si>
    <t>Geriatric depression scale</t>
  </si>
  <si>
    <t>91629-6</t>
  </si>
  <si>
    <t>General Well-Being Schedule - 18 item [NHANES]</t>
  </si>
  <si>
    <t>Geriatric depression score</t>
  </si>
  <si>
    <t>General wellbeing schedule</t>
  </si>
  <si>
    <t>威斯康星卡片分类测验(WCST)</t>
  </si>
  <si>
    <t>Assessment using geriatric depression scale</t>
  </si>
  <si>
    <t>Wisconsin card sorting test</t>
  </si>
  <si>
    <t>Wisconsin Card Sorting Test score</t>
  </si>
  <si>
    <t>48542-5</t>
  </si>
  <si>
    <t>Geriatric depression scale (GDS) panel</t>
  </si>
  <si>
    <t>Assessment using Wisconsin Card Sorting Test</t>
  </si>
  <si>
    <t>48544-1</t>
  </si>
  <si>
    <t>Geriatric depression scale (GDS) total</t>
  </si>
  <si>
    <t>匹兹堡睡眠质量指数(PSQI)</t>
  </si>
  <si>
    <t>Pittsburgh sleep quality index</t>
  </si>
  <si>
    <t>Geriatric depression scale short form</t>
  </si>
  <si>
    <t>Pittsburgh Sleep Quality Index score</t>
  </si>
  <si>
    <t>48543-3</t>
  </si>
  <si>
    <t>Geriatric depression scale (GDS).short version panel</t>
  </si>
  <si>
    <t>Assessment using Pittsburgh Sleep Quality Index</t>
  </si>
  <si>
    <t>Beck抑郁问卷</t>
  </si>
  <si>
    <t>Geriatric depression scale 4 item form</t>
  </si>
  <si>
    <t>一般健康问卷(GHQ-12)</t>
  </si>
  <si>
    <t>12 item General Health Questionnaire</t>
  </si>
  <si>
    <t>Geriatric depression scale 4 item score</t>
  </si>
  <si>
    <t>12-item general health questionnaire score</t>
  </si>
  <si>
    <t>Geriatric depression scale original long form</t>
  </si>
  <si>
    <t>Assessment using 12 item General Health Questionnaire</t>
  </si>
  <si>
    <t>Geriatric depression scale short form score</t>
  </si>
  <si>
    <t>儿童感觉统和能力发展评定量表(CSIT)</t>
  </si>
  <si>
    <t>贝克焦虑量表(BAI)</t>
  </si>
  <si>
    <t>HACHINSKI缺血指数量表</t>
  </si>
  <si>
    <t>Hachinski ischemia score</t>
  </si>
  <si>
    <t>Assessment using geriatric depression scale short form</t>
  </si>
  <si>
    <t>修订韦氏记忆量表(乙)</t>
  </si>
  <si>
    <t>Wechsler memory scale revised</t>
  </si>
  <si>
    <t>48545-8</t>
  </si>
  <si>
    <t>Geriatric depression scale (GDS) short version total</t>
  </si>
  <si>
    <t>焦虑自评量表(SAS)</t>
  </si>
  <si>
    <t>Zung's self-rating anxiety scale</t>
  </si>
  <si>
    <t>复合性国际诊断问卷(CIDI)</t>
  </si>
  <si>
    <t>Composite international diagnostic interview</t>
  </si>
  <si>
    <t>Assessment using geriatric depression scale 4 item form</t>
  </si>
  <si>
    <t>卡特尔十六种人格因素测验(16PF)</t>
  </si>
  <si>
    <t>1098151000000102</t>
  </si>
  <si>
    <t>Assessment using 16pf (16 personality factors) Questionnaire</t>
  </si>
  <si>
    <t>Assessment using geriatric depression scale original long form</t>
  </si>
  <si>
    <t>Global Deterioration Scale</t>
  </si>
  <si>
    <t>1098171000000106</t>
  </si>
  <si>
    <t>16pf (16 personality factors) Questionnaire Global Factor Anxiety score</t>
  </si>
  <si>
    <t>GDS level 1 - no cognitive decline</t>
  </si>
  <si>
    <t>Clinical Finding</t>
  </si>
  <si>
    <t>Condition</t>
  </si>
  <si>
    <t>GDS level 3 - mild cognitive decline</t>
  </si>
  <si>
    <t>1098161000000104</t>
  </si>
  <si>
    <t>16pf (16 personality factors) Questionnaire Global Factor Extraversion score</t>
  </si>
  <si>
    <t>GDS level 4 - moderate cognitive decline</t>
  </si>
  <si>
    <t>GDS level 6 - severe cognitive decline</t>
  </si>
  <si>
    <t>1098181000000108</t>
  </si>
  <si>
    <t>16pf (16 personality factors) Questionnaire Global Factor Independence score</t>
  </si>
  <si>
    <t>GDS level 2 - very mild cognitive decline</t>
  </si>
  <si>
    <t>GDS level 5 - moderately severe cognitive decline</t>
  </si>
  <si>
    <t>1098191000000105</t>
  </si>
  <si>
    <t>16pf (16 personality factors) Questionnaire Global Factor Self-Control score</t>
  </si>
  <si>
    <t>GDS level 7 - very severe cognitive decline</t>
  </si>
  <si>
    <t>1098201000000107</t>
  </si>
  <si>
    <t>16pf (16 personality factors) Questionnaire Global Factor Tough-Mindedness score</t>
  </si>
  <si>
    <t>1087361000000104</t>
  </si>
  <si>
    <t>GDS (Global Deterioration Scale) level</t>
  </si>
  <si>
    <t>16 Personality factor questionnaire</t>
  </si>
  <si>
    <t>GDS - Global Deterioration Scale</t>
  </si>
  <si>
    <t>简明精神症状评定量表（BPRS）</t>
  </si>
  <si>
    <t>症状自评量表(SCL-90)</t>
  </si>
  <si>
    <t>Symptom checklist</t>
  </si>
  <si>
    <t>爱德华个人偏好量表(EPPS)</t>
  </si>
  <si>
    <t>明尼苏达多项人格测试(MMPI)</t>
  </si>
  <si>
    <t>Minnesota multiphasic personality inventory</t>
  </si>
  <si>
    <t>Assessment using Global Deterioration Scale</t>
  </si>
  <si>
    <t>儿童孤独量表(CLS)</t>
  </si>
  <si>
    <t>伦敦塔测试分析(TOL)</t>
  </si>
  <si>
    <t>学习困难筛查量表</t>
  </si>
  <si>
    <t>Learning disability screening questionnaire score</t>
  </si>
  <si>
    <t>Global deterioration scale finding for assessment of primary degenerative dementia</t>
  </si>
  <si>
    <t>LDSQ - learning disability screening questionnaire</t>
  </si>
  <si>
    <t>1087351000000102</t>
  </si>
  <si>
    <t>Assessment using GDS</t>
  </si>
  <si>
    <t>Assessment using learning disability screening questionnaire</t>
  </si>
  <si>
    <t>神经精神科问卷(NPI)</t>
  </si>
  <si>
    <t>艾森克人格问卷EPQ(儿童)</t>
  </si>
  <si>
    <t>家庭环境量表(FESCV)</t>
  </si>
  <si>
    <t>意志力测验</t>
  </si>
  <si>
    <t>Achenbach儿童行为量表(CBCL)</t>
  </si>
  <si>
    <t>幼儿音乐能力检测表</t>
  </si>
  <si>
    <t>Wechsler Adult Intelligence Scale</t>
  </si>
  <si>
    <t>霍兰德职业倾向系列问卷</t>
  </si>
  <si>
    <t>考试焦虑量表(TAS)</t>
  </si>
  <si>
    <t>父母养育方式评价量表</t>
  </si>
  <si>
    <t>学习适应性量表</t>
  </si>
  <si>
    <t>中国儿童注意力水平测评量表</t>
  </si>
  <si>
    <t>耶鲁布朗强迫症诊断量表</t>
  </si>
  <si>
    <t>Wechsler adult intelligence scale - revised</t>
  </si>
  <si>
    <t>汉密顿焦虑量表(HAMA)</t>
  </si>
  <si>
    <t>自杀态度测评量表</t>
  </si>
  <si>
    <t>气质类型问卷</t>
  </si>
  <si>
    <t>Temperament testing</t>
  </si>
  <si>
    <t>WMI</t>
  </si>
  <si>
    <t xml:space="preserve">Working Memory Index </t>
  </si>
  <si>
    <t>Y-G性格测验</t>
  </si>
  <si>
    <t>Wechsler memory scale</t>
  </si>
  <si>
    <t>儿童社交焦虑量表</t>
  </si>
  <si>
    <t>社交回避及苦恼量表(SAD)</t>
  </si>
  <si>
    <t>Rutter 儿童行为问卷（父母问卷）</t>
  </si>
  <si>
    <t>Rutter Behaviour Questionnaire</t>
  </si>
  <si>
    <t>Rutter Behaviour Questionnaire score</t>
  </si>
  <si>
    <t>Assessment using Rutter Behaviour Questionnaire</t>
  </si>
  <si>
    <t>Working Memory Index</t>
  </si>
  <si>
    <t>Psychologic test, Wechsler memory scale</t>
  </si>
  <si>
    <t>Conners儿童行为问卷（父母版）</t>
  </si>
  <si>
    <t>幼儿绘画素质检测表</t>
  </si>
  <si>
    <t>流调用抑郁自评量表(CES-D)</t>
  </si>
  <si>
    <t>PSI</t>
  </si>
  <si>
    <t>Processing Speed Index</t>
  </si>
  <si>
    <t>PRI</t>
  </si>
  <si>
    <t>Perceptual Reasoning Index</t>
  </si>
  <si>
    <t>艾森克情绪稳定性测验</t>
  </si>
  <si>
    <t>VCI</t>
  </si>
  <si>
    <t>Verbal Comprehension Index</t>
  </si>
  <si>
    <t>应付方式问卷（CWQ）</t>
  </si>
  <si>
    <t>中学生网络成瘾量表</t>
  </si>
  <si>
    <t>GAI</t>
  </si>
  <si>
    <t>MBTI职业性格测试</t>
  </si>
  <si>
    <t>幼儿交往能力检测表</t>
  </si>
  <si>
    <t>孤独症行为评定量表(ABC)</t>
  </si>
  <si>
    <t>General Ability Index</t>
  </si>
  <si>
    <t>ABC behavioral checklist</t>
  </si>
  <si>
    <t>FSIQ</t>
  </si>
  <si>
    <t>Full Scale IQ</t>
  </si>
  <si>
    <t>WISC FSIQ (Wechsler Intelligence Scale for Children Full Scale Intelligence Quotient) score</t>
  </si>
  <si>
    <t>中小学生适应能力测验</t>
  </si>
  <si>
    <t>婚姻关系合适度评定量表</t>
  </si>
  <si>
    <t>Piers-Harris 儿童自我意识量表(CSCS)</t>
  </si>
  <si>
    <t>大五人格测量表</t>
  </si>
  <si>
    <t>Conners儿童行为问卷(教师版)</t>
  </si>
  <si>
    <t>社交焦虑量表</t>
  </si>
  <si>
    <t>中学生心理健康检查(MSSMHS)</t>
  </si>
  <si>
    <t xml:space="preserve"> </t>
  </si>
  <si>
    <t>成人智残测查量表</t>
  </si>
  <si>
    <t>酒精依赖诊断量表</t>
  </si>
  <si>
    <t>Wechsler intelligence verbal assessment</t>
  </si>
  <si>
    <t>Alcohol dependence scale</t>
  </si>
  <si>
    <t>Minnesota Multiphasic Personality Inventory 2</t>
  </si>
  <si>
    <t>Assessment using Alcohol Dependence Scale</t>
  </si>
  <si>
    <t>Modified Minnesota multiphasic personality inventory</t>
  </si>
  <si>
    <t>1090671000000103</t>
  </si>
  <si>
    <t>ADS (Alcohol Dependence Scale) total score</t>
  </si>
  <si>
    <t>Hypochondriasis Scale</t>
  </si>
  <si>
    <t>Depression Scale</t>
  </si>
  <si>
    <t>Hysteria Scale</t>
  </si>
  <si>
    <t>Psychopathic Deviate Scale</t>
  </si>
  <si>
    <t>Femininity/Masculinity Scale</t>
  </si>
  <si>
    <t>人格诊断问卷(PDQ-4+)</t>
  </si>
  <si>
    <t>Paranoia Scale</t>
  </si>
  <si>
    <t>青少年生活事件量表（ASLEC）</t>
  </si>
  <si>
    <t>Psychasthenia Scale</t>
  </si>
  <si>
    <t>心理CT(MMPI566)</t>
  </si>
  <si>
    <t>Schizophrenia Scale</t>
  </si>
  <si>
    <t>婴儿～初中学生社会生活能力量表</t>
  </si>
  <si>
    <t>Mania Scale</t>
  </si>
  <si>
    <t>老年汉密尔顿抑郁量表</t>
  </si>
  <si>
    <t>儿童多动症诊断量表</t>
  </si>
  <si>
    <t>Social Introversion Scale</t>
  </si>
  <si>
    <t>78370-4</t>
  </si>
  <si>
    <t>ADHD diagnostic rating scale interpretation [Vanderbilt ADHD]</t>
  </si>
  <si>
    <t>Vanderbilt Assessment Scale</t>
  </si>
  <si>
    <t>Assessment using Vanderbilt Assessment Scale</t>
  </si>
  <si>
    <t>康奈尔医学问卷(CMI)</t>
  </si>
  <si>
    <t>创造能力测试</t>
  </si>
  <si>
    <t>Negative scale</t>
  </si>
  <si>
    <t>Positive scale</t>
  </si>
  <si>
    <t>most of the existent [subscales] represent scales for children. However, there are only 3 subscales available</t>
  </si>
  <si>
    <t>subscales are not mapped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</si>
</sst>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color rgb="FF000000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0"/>
      <color rgb="FF464646"/>
      <name val="HelveticaNeue"/>
    </font>
    <font>
      <b/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u/>
      <sz val="10"/>
      <color rgb="FF0B6681"/>
      <name val="Inherit"/>
    </font>
    <font>
      <u/>
      <sz val="10"/>
      <color rgb="FF0B6681"/>
      <name val="Inherit"/>
    </font>
    <font>
      <sz val="11"/>
      <color rgb="FF222222"/>
      <name val="Sans-serif"/>
    </font>
    <font>
      <u/>
      <sz val="10"/>
      <color rgb="FF0B6681"/>
      <name val="Inherit"/>
    </font>
    <font>
      <u/>
      <sz val="10"/>
      <color rgb="FF0B6681"/>
      <name val="Inherit"/>
    </font>
    <font>
      <u/>
      <sz val="10"/>
      <color rgb="FF0B6681"/>
      <name val="Arial"/>
    </font>
    <font>
      <u/>
      <sz val="10"/>
      <color rgb="FF0B6681"/>
      <name val="Inherit"/>
    </font>
    <font>
      <u/>
      <sz val="10"/>
      <color rgb="FF0B6681"/>
      <name val="Inherit"/>
    </font>
    <font>
      <sz val="10"/>
      <color rgb="FF464646"/>
      <name val="Arial"/>
    </font>
    <font>
      <u/>
      <sz val="10"/>
      <color rgb="FF0B6681"/>
      <name val="Inherit"/>
    </font>
    <font>
      <u/>
      <sz val="10"/>
      <color rgb="FF0B6681"/>
      <name val="Inherit"/>
    </font>
    <font>
      <u/>
      <sz val="10"/>
      <color rgb="FF660099"/>
      <name val="Arial"/>
    </font>
    <font>
      <u/>
      <sz val="10"/>
      <color rgb="FF0B6681"/>
      <name val="Inherit"/>
    </font>
    <font>
      <u/>
      <sz val="10"/>
      <color rgb="FF0B6681"/>
      <name val="Inherit"/>
    </font>
    <font>
      <u/>
      <sz val="10"/>
      <color rgb="FF0B6681"/>
      <name val="Inherit"/>
    </font>
    <font>
      <u/>
      <sz val="10"/>
      <color rgb="FF0B6681"/>
      <name val="Inherit"/>
    </font>
    <font>
      <sz val="11"/>
      <color rgb="FF222222"/>
      <name val="Arial"/>
    </font>
    <font>
      <u/>
      <sz val="10"/>
      <color rgb="FF0B6681"/>
      <name val="Inherit"/>
    </font>
    <font>
      <b/>
      <sz val="11"/>
      <color rgb="FF222222"/>
      <name val="Sans-serif"/>
    </font>
    <font>
      <b/>
      <u/>
      <sz val="11"/>
      <color rgb="FF222222"/>
      <name val="Sans-serif"/>
    </font>
    <font>
      <sz val="11"/>
      <color rgb="FF264359"/>
      <name val="Helvetica"/>
    </font>
    <font>
      <sz val="10"/>
      <color rgb="FF0B6681"/>
      <name val="Inherit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6B8AF"/>
        <bgColor rgb="FFE6B8AF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F6F6F6"/>
        <bgColor rgb="FFF6F6F6"/>
      </patternFill>
    </fill>
    <fill>
      <patternFill patternType="solid">
        <fgColor rgb="FFE06666"/>
        <bgColor rgb="FFE06666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EA9999"/>
        <bgColor rgb="FFEA9999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1E1E1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3" fillId="3" borderId="0" xfId="0" applyFont="1" applyFill="1" applyAlignment="1"/>
    <xf numFmtId="0" fontId="5" fillId="3" borderId="0" xfId="0" applyFont="1" applyFill="1" applyAlignment="1">
      <alignment horizontal="left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wrapText="1"/>
    </xf>
    <xf numFmtId="0" fontId="7" fillId="4" borderId="0" xfId="0" applyFont="1" applyFill="1" applyAlignment="1">
      <alignment horizontal="left"/>
    </xf>
    <xf numFmtId="0" fontId="8" fillId="0" borderId="0" xfId="0" applyFont="1" applyAlignment="1"/>
    <xf numFmtId="0" fontId="9" fillId="3" borderId="0" xfId="0" applyFont="1" applyFill="1" applyAlignment="1">
      <alignment horizontal="left"/>
    </xf>
    <xf numFmtId="0" fontId="3" fillId="0" borderId="0" xfId="0" applyFont="1" applyAlignment="1"/>
    <xf numFmtId="0" fontId="10" fillId="3" borderId="1" xfId="0" applyFont="1" applyFill="1" applyBorder="1" applyAlignment="1"/>
    <xf numFmtId="0" fontId="9" fillId="4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3" fillId="4" borderId="0" xfId="0" applyFont="1" applyFill="1" applyAlignment="1"/>
    <xf numFmtId="0" fontId="4" fillId="0" borderId="0" xfId="0" applyFont="1" applyAlignment="1"/>
    <xf numFmtId="0" fontId="6" fillId="4" borderId="1" xfId="0" applyFont="1" applyFill="1" applyBorder="1" applyAlignment="1"/>
    <xf numFmtId="0" fontId="6" fillId="4" borderId="1" xfId="0" applyFont="1" applyFill="1" applyBorder="1" applyAlignment="1">
      <alignment wrapText="1"/>
    </xf>
    <xf numFmtId="0" fontId="11" fillId="4" borderId="1" xfId="0" applyFont="1" applyFill="1" applyBorder="1" applyAlignment="1"/>
    <xf numFmtId="0" fontId="5" fillId="8" borderId="0" xfId="0" applyFont="1" applyFill="1" applyAlignment="1">
      <alignment horizontal="left"/>
    </xf>
    <xf numFmtId="0" fontId="5" fillId="10" borderId="0" xfId="0" applyFont="1" applyFill="1" applyAlignment="1">
      <alignment horizontal="left"/>
    </xf>
    <xf numFmtId="0" fontId="9" fillId="11" borderId="0" xfId="0" applyFont="1" applyFill="1" applyAlignment="1">
      <alignment horizontal="left"/>
    </xf>
    <xf numFmtId="0" fontId="3" fillId="12" borderId="0" xfId="0" applyFont="1" applyFill="1" applyAlignment="1"/>
    <xf numFmtId="0" fontId="12" fillId="12" borderId="0" xfId="0" applyFont="1" applyFill="1" applyAlignment="1"/>
    <xf numFmtId="0" fontId="6" fillId="12" borderId="1" xfId="0" applyFont="1" applyFill="1" applyBorder="1" applyAlignment="1"/>
    <xf numFmtId="0" fontId="6" fillId="12" borderId="1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13" fillId="0" borderId="1" xfId="0" applyFont="1" applyBorder="1" applyAlignment="1"/>
    <xf numFmtId="0" fontId="14" fillId="12" borderId="1" xfId="0" applyFont="1" applyFill="1" applyBorder="1" applyAlignment="1"/>
    <xf numFmtId="0" fontId="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6" fillId="9" borderId="1" xfId="0" applyFont="1" applyFill="1" applyBorder="1" applyAlignment="1"/>
    <xf numFmtId="0" fontId="6" fillId="9" borderId="1" xfId="0" applyFont="1" applyFill="1" applyBorder="1" applyAlignment="1">
      <alignment wrapText="1"/>
    </xf>
    <xf numFmtId="0" fontId="16" fillId="9" borderId="1" xfId="0" applyFont="1" applyFill="1" applyBorder="1" applyAlignment="1"/>
    <xf numFmtId="0" fontId="3" fillId="0" borderId="0" xfId="0" applyFont="1" applyAlignment="1"/>
    <xf numFmtId="0" fontId="4" fillId="4" borderId="0" xfId="0" applyFont="1" applyFill="1" applyAlignment="1">
      <alignment horizontal="left"/>
    </xf>
    <xf numFmtId="0" fontId="3" fillId="4" borderId="0" xfId="0" applyFont="1" applyFill="1"/>
    <xf numFmtId="0" fontId="3" fillId="5" borderId="0" xfId="0" applyFont="1" applyFill="1" applyAlignment="1"/>
    <xf numFmtId="0" fontId="6" fillId="5" borderId="1" xfId="0" applyFont="1" applyFill="1" applyBorder="1" applyAlignment="1"/>
    <xf numFmtId="0" fontId="6" fillId="5" borderId="1" xfId="0" applyFont="1" applyFill="1" applyBorder="1" applyAlignment="1">
      <alignment wrapText="1"/>
    </xf>
    <xf numFmtId="0" fontId="17" fillId="5" borderId="1" xfId="0" applyFont="1" applyFill="1" applyBorder="1" applyAlignment="1"/>
    <xf numFmtId="0" fontId="3" fillId="6" borderId="0" xfId="0" applyFont="1" applyFill="1" applyAlignment="1"/>
    <xf numFmtId="0" fontId="18" fillId="0" borderId="1" xfId="0" applyFont="1" applyBorder="1" applyAlignment="1">
      <alignment wrapText="1"/>
    </xf>
    <xf numFmtId="0" fontId="6" fillId="6" borderId="1" xfId="0" applyFont="1" applyFill="1" applyBorder="1" applyAlignment="1"/>
    <xf numFmtId="0" fontId="6" fillId="6" borderId="1" xfId="0" applyFont="1" applyFill="1" applyBorder="1" applyAlignment="1">
      <alignment wrapText="1"/>
    </xf>
    <xf numFmtId="0" fontId="19" fillId="6" borderId="1" xfId="0" applyFont="1" applyFill="1" applyBorder="1" applyAlignment="1"/>
    <xf numFmtId="0" fontId="3" fillId="7" borderId="0" xfId="0" applyFont="1" applyFill="1" applyAlignment="1"/>
    <xf numFmtId="0" fontId="6" fillId="7" borderId="1" xfId="0" applyFont="1" applyFill="1" applyBorder="1" applyAlignment="1"/>
    <xf numFmtId="0" fontId="6" fillId="7" borderId="1" xfId="0" applyFont="1" applyFill="1" applyBorder="1" applyAlignment="1">
      <alignment wrapText="1"/>
    </xf>
    <xf numFmtId="0" fontId="20" fillId="7" borderId="1" xfId="0" applyFont="1" applyFill="1" applyBorder="1" applyAlignment="1"/>
    <xf numFmtId="0" fontId="21" fillId="8" borderId="0" xfId="0" applyFont="1" applyFill="1" applyAlignment="1">
      <alignment horizontal="left"/>
    </xf>
    <xf numFmtId="0" fontId="6" fillId="8" borderId="1" xfId="0" applyFont="1" applyFill="1" applyBorder="1" applyAlignment="1"/>
    <xf numFmtId="0" fontId="6" fillId="8" borderId="1" xfId="0" applyFont="1" applyFill="1" applyBorder="1" applyAlignment="1">
      <alignment wrapText="1"/>
    </xf>
    <xf numFmtId="0" fontId="22" fillId="8" borderId="1" xfId="0" applyFont="1" applyFill="1" applyBorder="1" applyAlignment="1"/>
    <xf numFmtId="0" fontId="18" fillId="8" borderId="1" xfId="0" applyFont="1" applyFill="1" applyBorder="1" applyAlignment="1">
      <alignment wrapText="1"/>
    </xf>
    <xf numFmtId="0" fontId="6" fillId="13" borderId="1" xfId="0" applyFont="1" applyFill="1" applyBorder="1" applyAlignment="1"/>
    <xf numFmtId="0" fontId="6" fillId="13" borderId="1" xfId="0" applyFont="1" applyFill="1" applyBorder="1" applyAlignment="1">
      <alignment wrapText="1"/>
    </xf>
    <xf numFmtId="0" fontId="23" fillId="13" borderId="1" xfId="0" applyFont="1" applyFill="1" applyBorder="1" applyAlignment="1"/>
    <xf numFmtId="0" fontId="5" fillId="4" borderId="0" xfId="0" applyFont="1" applyFill="1" applyAlignment="1">
      <alignment horizontal="left"/>
    </xf>
    <xf numFmtId="0" fontId="5" fillId="14" borderId="0" xfId="0" applyFont="1" applyFill="1" applyAlignment="1">
      <alignment horizontal="left"/>
    </xf>
    <xf numFmtId="0" fontId="6" fillId="14" borderId="1" xfId="0" applyFont="1" applyFill="1" applyBorder="1" applyAlignment="1"/>
    <xf numFmtId="0" fontId="6" fillId="14" borderId="1" xfId="0" applyFont="1" applyFill="1" applyBorder="1" applyAlignment="1">
      <alignment wrapText="1"/>
    </xf>
    <xf numFmtId="0" fontId="24" fillId="14" borderId="1" xfId="0" applyFont="1" applyFill="1" applyBorder="1" applyAlignment="1"/>
    <xf numFmtId="0" fontId="4" fillId="4" borderId="0" xfId="0" applyFont="1" applyFill="1" applyAlignment="1"/>
    <xf numFmtId="0" fontId="5" fillId="15" borderId="0" xfId="0" applyFont="1" applyFill="1" applyAlignment="1">
      <alignment horizontal="left"/>
    </xf>
    <xf numFmtId="0" fontId="3" fillId="15" borderId="0" xfId="0" applyFont="1" applyFill="1" applyAlignment="1"/>
    <xf numFmtId="0" fontId="6" fillId="15" borderId="1" xfId="0" applyFont="1" applyFill="1" applyBorder="1" applyAlignment="1"/>
    <xf numFmtId="0" fontId="6" fillId="15" borderId="1" xfId="0" applyFont="1" applyFill="1" applyBorder="1" applyAlignment="1">
      <alignment wrapText="1"/>
    </xf>
    <xf numFmtId="0" fontId="25" fillId="15" borderId="1" xfId="0" applyFont="1" applyFill="1" applyBorder="1" applyAlignment="1"/>
    <xf numFmtId="0" fontId="12" fillId="15" borderId="0" xfId="0" applyFont="1" applyFill="1" applyAlignment="1">
      <alignment horizontal="left"/>
    </xf>
    <xf numFmtId="0" fontId="26" fillId="15" borderId="0" xfId="0" applyFont="1" applyFill="1" applyAlignment="1">
      <alignment horizontal="left"/>
    </xf>
    <xf numFmtId="0" fontId="18" fillId="15" borderId="1" xfId="0" applyFont="1" applyFill="1" applyBorder="1" applyAlignment="1">
      <alignment wrapText="1"/>
    </xf>
    <xf numFmtId="0" fontId="3" fillId="15" borderId="0" xfId="0" applyFont="1" applyFill="1"/>
    <xf numFmtId="0" fontId="3" fillId="11" borderId="0" xfId="0" applyFont="1" applyFill="1" applyAlignment="1"/>
    <xf numFmtId="0" fontId="6" fillId="11" borderId="1" xfId="0" applyFont="1" applyFill="1" applyBorder="1" applyAlignment="1"/>
    <xf numFmtId="0" fontId="18" fillId="11" borderId="1" xfId="0" applyFont="1" applyFill="1" applyBorder="1" applyAlignment="1">
      <alignment wrapText="1"/>
    </xf>
    <xf numFmtId="0" fontId="27" fillId="11" borderId="1" xfId="0" applyFont="1" applyFill="1" applyBorder="1" applyAlignment="1"/>
    <xf numFmtId="0" fontId="3" fillId="11" borderId="0" xfId="0" applyFont="1" applyFill="1"/>
    <xf numFmtId="0" fontId="28" fillId="11" borderId="0" xfId="0" applyFont="1" applyFill="1" applyAlignment="1"/>
    <xf numFmtId="0" fontId="29" fillId="11" borderId="0" xfId="0" applyFont="1" applyFill="1" applyAlignment="1"/>
    <xf numFmtId="0" fontId="30" fillId="11" borderId="0" xfId="0" applyFont="1" applyFill="1" applyAlignment="1"/>
    <xf numFmtId="0" fontId="31" fillId="11" borderId="1" xfId="0" applyFont="1" applyFill="1" applyBorder="1" applyAlignment="1"/>
    <xf numFmtId="0" fontId="0" fillId="0" borderId="0" xfId="0"/>
    <xf numFmtId="0" fontId="10" fillId="4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thena.ohdsi.org/search-terms/terms/36303939" TargetMode="External"/><Relationship Id="rId18" Type="http://schemas.openxmlformats.org/officeDocument/2006/relationships/hyperlink" Target="http://athena.ohdsi.org/search-terms/terms/36684931" TargetMode="External"/><Relationship Id="rId26" Type="http://schemas.openxmlformats.org/officeDocument/2006/relationships/hyperlink" Target="http://athena.ohdsi.org/search-terms/terms/3048862" TargetMode="External"/><Relationship Id="rId39" Type="http://schemas.openxmlformats.org/officeDocument/2006/relationships/hyperlink" Target="http://athena.ohdsi.org/search-terms/terms/4236296" TargetMode="External"/><Relationship Id="rId21" Type="http://schemas.openxmlformats.org/officeDocument/2006/relationships/hyperlink" Target="http://athena.ohdsi.org/search-terms/terms/4139531" TargetMode="External"/><Relationship Id="rId34" Type="http://schemas.openxmlformats.org/officeDocument/2006/relationships/hyperlink" Target="http://athena.ohdsi.org/search-terms/terms/40492219" TargetMode="External"/><Relationship Id="rId42" Type="http://schemas.openxmlformats.org/officeDocument/2006/relationships/hyperlink" Target="http://athena.ohdsi.org/search-terms/terms/4236297" TargetMode="External"/><Relationship Id="rId47" Type="http://schemas.openxmlformats.org/officeDocument/2006/relationships/hyperlink" Target="http://athena.ohdsi.org/search-terms/terms/36676827" TargetMode="External"/><Relationship Id="rId50" Type="http://schemas.openxmlformats.org/officeDocument/2006/relationships/hyperlink" Target="http://athena.ohdsi.org/search-terms/terms/4166746" TargetMode="External"/><Relationship Id="rId55" Type="http://schemas.openxmlformats.org/officeDocument/2006/relationships/hyperlink" Target="http://athena.ohdsi.org/search-terms/terms/4158883" TargetMode="External"/><Relationship Id="rId7" Type="http://schemas.openxmlformats.org/officeDocument/2006/relationships/hyperlink" Target="http://athena.ohdsi.org/search-terms/terms/40489350" TargetMode="External"/><Relationship Id="rId12" Type="http://schemas.openxmlformats.org/officeDocument/2006/relationships/hyperlink" Target="http://athena.ohdsi.org/search-terms/terms/36305191" TargetMode="External"/><Relationship Id="rId17" Type="http://schemas.openxmlformats.org/officeDocument/2006/relationships/hyperlink" Target="http://athena.ohdsi.org/search-terms/terms/4165141" TargetMode="External"/><Relationship Id="rId25" Type="http://schemas.openxmlformats.org/officeDocument/2006/relationships/hyperlink" Target="http://athena.ohdsi.org/search-terms/terms/40482001" TargetMode="External"/><Relationship Id="rId33" Type="http://schemas.openxmlformats.org/officeDocument/2006/relationships/hyperlink" Target="http://athena.ohdsi.org/search-terms/terms/40482026" TargetMode="External"/><Relationship Id="rId38" Type="http://schemas.openxmlformats.org/officeDocument/2006/relationships/hyperlink" Target="http://athena.ohdsi.org/search-terms/terms/4250118" TargetMode="External"/><Relationship Id="rId46" Type="http://schemas.openxmlformats.org/officeDocument/2006/relationships/hyperlink" Target="http://athena.ohdsi.org/search-terms/terms/36676826" TargetMode="External"/><Relationship Id="rId2" Type="http://schemas.openxmlformats.org/officeDocument/2006/relationships/hyperlink" Target="http://athena.ohdsi.org/search-terms/terms/4128244" TargetMode="External"/><Relationship Id="rId16" Type="http://schemas.openxmlformats.org/officeDocument/2006/relationships/hyperlink" Target="http://athena.ohdsi.org/search-terms/terms/42538362" TargetMode="External"/><Relationship Id="rId20" Type="http://schemas.openxmlformats.org/officeDocument/2006/relationships/hyperlink" Target="http://athena.ohdsi.org/search-terms/terms/4159706" TargetMode="External"/><Relationship Id="rId29" Type="http://schemas.openxmlformats.org/officeDocument/2006/relationships/hyperlink" Target="http://athena.ohdsi.org/search-terms/terms/40482007" TargetMode="External"/><Relationship Id="rId41" Type="http://schemas.openxmlformats.org/officeDocument/2006/relationships/hyperlink" Target="http://athena.ohdsi.org/search-terms/terms/4233045" TargetMode="External"/><Relationship Id="rId54" Type="http://schemas.openxmlformats.org/officeDocument/2006/relationships/hyperlink" Target="http://athena.ohdsi.org/search-terms/terms/42538358" TargetMode="External"/><Relationship Id="rId1" Type="http://schemas.openxmlformats.org/officeDocument/2006/relationships/hyperlink" Target="http://athena.ohdsi.org/search-terms/terms/4155657" TargetMode="External"/><Relationship Id="rId6" Type="http://schemas.openxmlformats.org/officeDocument/2006/relationships/hyperlink" Target="http://athena.ohdsi.org/search-terms/terms/40486012" TargetMode="External"/><Relationship Id="rId11" Type="http://schemas.openxmlformats.org/officeDocument/2006/relationships/hyperlink" Target="http://athena.ohdsi.org/search-terms/terms/36305762" TargetMode="External"/><Relationship Id="rId24" Type="http://schemas.openxmlformats.org/officeDocument/2006/relationships/hyperlink" Target="http://athena.ohdsi.org/search-terms/terms/3051694" TargetMode="External"/><Relationship Id="rId32" Type="http://schemas.openxmlformats.org/officeDocument/2006/relationships/hyperlink" Target="http://athena.ohdsi.org/search-terms/terms/3052906" TargetMode="External"/><Relationship Id="rId37" Type="http://schemas.openxmlformats.org/officeDocument/2006/relationships/hyperlink" Target="http://athena.ohdsi.org/search-terms/terms/4253307" TargetMode="External"/><Relationship Id="rId40" Type="http://schemas.openxmlformats.org/officeDocument/2006/relationships/hyperlink" Target="http://athena.ohdsi.org/search-terms/terms/4250117" TargetMode="External"/><Relationship Id="rId45" Type="http://schemas.openxmlformats.org/officeDocument/2006/relationships/hyperlink" Target="http://athena.ohdsi.org/search-terms/terms/36674488" TargetMode="External"/><Relationship Id="rId53" Type="http://schemas.openxmlformats.org/officeDocument/2006/relationships/hyperlink" Target="http://athena.ohdsi.org/search-terms/terms/4215005" TargetMode="External"/><Relationship Id="rId5" Type="http://schemas.openxmlformats.org/officeDocument/2006/relationships/hyperlink" Target="http://athena.ohdsi.org/search-terms/terms/4167608" TargetMode="External"/><Relationship Id="rId15" Type="http://schemas.openxmlformats.org/officeDocument/2006/relationships/hyperlink" Target="http://athena.ohdsi.org/search-terms/terms/35621815" TargetMode="External"/><Relationship Id="rId23" Type="http://schemas.openxmlformats.org/officeDocument/2006/relationships/hyperlink" Target="http://athena.ohdsi.org/search-terms/terms/3049169" TargetMode="External"/><Relationship Id="rId28" Type="http://schemas.openxmlformats.org/officeDocument/2006/relationships/hyperlink" Target="http://athena.ohdsi.org/search-terms/terms/40481565" TargetMode="External"/><Relationship Id="rId36" Type="http://schemas.openxmlformats.org/officeDocument/2006/relationships/hyperlink" Target="http://athena.ohdsi.org/search-terms/terms/4233043" TargetMode="External"/><Relationship Id="rId49" Type="http://schemas.openxmlformats.org/officeDocument/2006/relationships/hyperlink" Target="http://athena.ohdsi.org/search-terms/terms/35609892" TargetMode="External"/><Relationship Id="rId57" Type="http://schemas.openxmlformats.org/officeDocument/2006/relationships/hyperlink" Target="https://en.wikipedia.org/wiki/Hypochondriasis" TargetMode="External"/><Relationship Id="rId10" Type="http://schemas.openxmlformats.org/officeDocument/2006/relationships/hyperlink" Target="http://athena.ohdsi.org/search-terms/terms/37399363" TargetMode="External"/><Relationship Id="rId19" Type="http://schemas.openxmlformats.org/officeDocument/2006/relationships/hyperlink" Target="http://athena.ohdsi.org/search-terms/terms/36684932" TargetMode="External"/><Relationship Id="rId31" Type="http://schemas.openxmlformats.org/officeDocument/2006/relationships/hyperlink" Target="http://athena.ohdsi.org/search-terms/terms/40492218" TargetMode="External"/><Relationship Id="rId44" Type="http://schemas.openxmlformats.org/officeDocument/2006/relationships/hyperlink" Target="http://athena.ohdsi.org/search-terms/terms/35609891" TargetMode="External"/><Relationship Id="rId52" Type="http://schemas.openxmlformats.org/officeDocument/2006/relationships/hyperlink" Target="http://athena.ohdsi.org/search-terms/terms/4151629" TargetMode="External"/><Relationship Id="rId4" Type="http://schemas.openxmlformats.org/officeDocument/2006/relationships/hyperlink" Target="http://athena.ohdsi.org/search-terms/terms/37396699" TargetMode="External"/><Relationship Id="rId9" Type="http://schemas.openxmlformats.org/officeDocument/2006/relationships/hyperlink" Target="http://athena.ohdsi.org/search-terms/terms/37397662" TargetMode="External"/><Relationship Id="rId14" Type="http://schemas.openxmlformats.org/officeDocument/2006/relationships/hyperlink" Target="http://athena.ohdsi.org/search-terms/terms/4159709" TargetMode="External"/><Relationship Id="rId22" Type="http://schemas.openxmlformats.org/officeDocument/2006/relationships/hyperlink" Target="http://athena.ohdsi.org/search-terms/terms/40484250" TargetMode="External"/><Relationship Id="rId27" Type="http://schemas.openxmlformats.org/officeDocument/2006/relationships/hyperlink" Target="http://athena.ohdsi.org/search-terms/terms/40482945" TargetMode="External"/><Relationship Id="rId30" Type="http://schemas.openxmlformats.org/officeDocument/2006/relationships/hyperlink" Target="http://athena.ohdsi.org/search-terms/terms/40481602" TargetMode="External"/><Relationship Id="rId35" Type="http://schemas.openxmlformats.org/officeDocument/2006/relationships/hyperlink" Target="http://athena.ohdsi.org/search-terms/terms/40492231" TargetMode="External"/><Relationship Id="rId43" Type="http://schemas.openxmlformats.org/officeDocument/2006/relationships/hyperlink" Target="http://athena.ohdsi.org/search-terms/terms/35609893" TargetMode="External"/><Relationship Id="rId48" Type="http://schemas.openxmlformats.org/officeDocument/2006/relationships/hyperlink" Target="http://athena.ohdsi.org/search-terms/terms/4250116" TargetMode="External"/><Relationship Id="rId56" Type="http://schemas.openxmlformats.org/officeDocument/2006/relationships/hyperlink" Target="http://athena.ohdsi.org/search-terms/terms/4165285" TargetMode="External"/><Relationship Id="rId8" Type="http://schemas.openxmlformats.org/officeDocument/2006/relationships/hyperlink" Target="http://athena.ohdsi.org/search-terms/terms/36304859" TargetMode="External"/><Relationship Id="rId51" Type="http://schemas.openxmlformats.org/officeDocument/2006/relationships/hyperlink" Target="http://athena.ohdsi.org/search-terms/terms/4158884" TargetMode="External"/><Relationship Id="rId3" Type="http://schemas.openxmlformats.org/officeDocument/2006/relationships/hyperlink" Target="http://athena.ohdsi.org/search-terms/terms/37399560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athena.ohdsi.org/search-terms/terms/36684973" TargetMode="External"/><Relationship Id="rId18" Type="http://schemas.openxmlformats.org/officeDocument/2006/relationships/hyperlink" Target="http://athena.ohdsi.org/search-terms/terms/37397020" TargetMode="External"/><Relationship Id="rId26" Type="http://schemas.openxmlformats.org/officeDocument/2006/relationships/hyperlink" Target="http://athena.ohdsi.org/search-terms/terms/42539320" TargetMode="External"/><Relationship Id="rId39" Type="http://schemas.openxmlformats.org/officeDocument/2006/relationships/hyperlink" Target="http://athena.ohdsi.org/search-terms/terms/36685482" TargetMode="External"/><Relationship Id="rId21" Type="http://schemas.openxmlformats.org/officeDocument/2006/relationships/hyperlink" Target="http://athena.ohdsi.org/search-terms/terms/4167896" TargetMode="External"/><Relationship Id="rId34" Type="http://schemas.openxmlformats.org/officeDocument/2006/relationships/hyperlink" Target="http://athena.ohdsi.org/search-terms/terms/4157256" TargetMode="External"/><Relationship Id="rId42" Type="http://schemas.openxmlformats.org/officeDocument/2006/relationships/hyperlink" Target="http://athena.ohdsi.org/search-terms/terms/4165590" TargetMode="External"/><Relationship Id="rId47" Type="http://schemas.openxmlformats.org/officeDocument/2006/relationships/hyperlink" Target="http://athena.ohdsi.org/search-terms/terms/4012526" TargetMode="External"/><Relationship Id="rId50" Type="http://schemas.openxmlformats.org/officeDocument/2006/relationships/hyperlink" Target="http://athena.ohdsi.org/search-terms/terms/37396693" TargetMode="External"/><Relationship Id="rId55" Type="http://schemas.openxmlformats.org/officeDocument/2006/relationships/hyperlink" Target="http://athena.ohdsi.org/search-terms/terms/35610220" TargetMode="External"/><Relationship Id="rId7" Type="http://schemas.openxmlformats.org/officeDocument/2006/relationships/hyperlink" Target="http://athena.ohdsi.org/search-terms/terms/42869699" TargetMode="External"/><Relationship Id="rId12" Type="http://schemas.openxmlformats.org/officeDocument/2006/relationships/hyperlink" Target="http://athena.ohdsi.org/search-terms/terms/43054876" TargetMode="External"/><Relationship Id="rId17" Type="http://schemas.openxmlformats.org/officeDocument/2006/relationships/hyperlink" Target="http://athena.ohdsi.org/search-terms/terms/36717124" TargetMode="External"/><Relationship Id="rId25" Type="http://schemas.openxmlformats.org/officeDocument/2006/relationships/hyperlink" Target="http://athena.ohdsi.org/search-terms/terms/44783153" TargetMode="External"/><Relationship Id="rId33" Type="http://schemas.openxmlformats.org/officeDocument/2006/relationships/hyperlink" Target="http://athena.ohdsi.org/search-terms/terms/4166750" TargetMode="External"/><Relationship Id="rId38" Type="http://schemas.openxmlformats.org/officeDocument/2006/relationships/hyperlink" Target="http://athena.ohdsi.org/search-terms/terms/36685481" TargetMode="External"/><Relationship Id="rId46" Type="http://schemas.openxmlformats.org/officeDocument/2006/relationships/hyperlink" Target="http://athena.ohdsi.org/search-terms/terms/44807564" TargetMode="External"/><Relationship Id="rId59" Type="http://schemas.openxmlformats.org/officeDocument/2006/relationships/hyperlink" Target="http://athena.ohdsi.org/search-terms/terms/46271679" TargetMode="External"/><Relationship Id="rId2" Type="http://schemas.openxmlformats.org/officeDocument/2006/relationships/hyperlink" Target="http://athena.ohdsi.org/search-terms/terms/46286790" TargetMode="External"/><Relationship Id="rId16" Type="http://schemas.openxmlformats.org/officeDocument/2006/relationships/hyperlink" Target="http://athena.ohdsi.org/search-terms/terms/37397499" TargetMode="External"/><Relationship Id="rId20" Type="http://schemas.openxmlformats.org/officeDocument/2006/relationships/hyperlink" Target="http://athena.ohdsi.org/search-terms/terms/37021193" TargetMode="External"/><Relationship Id="rId29" Type="http://schemas.openxmlformats.org/officeDocument/2006/relationships/hyperlink" Target="http://athena.ohdsi.org/search-terms/terms/40486421" TargetMode="External"/><Relationship Id="rId41" Type="http://schemas.openxmlformats.org/officeDocument/2006/relationships/hyperlink" Target="http://athena.ohdsi.org/search-terms/terms/4165140" TargetMode="External"/><Relationship Id="rId54" Type="http://schemas.openxmlformats.org/officeDocument/2006/relationships/hyperlink" Target="http://athena.ohdsi.org/search-terms/terms/36674486" TargetMode="External"/><Relationship Id="rId1" Type="http://schemas.openxmlformats.org/officeDocument/2006/relationships/hyperlink" Target="http://athena.ohdsi.org/search-terms/terms/4125191" TargetMode="External"/><Relationship Id="rId6" Type="http://schemas.openxmlformats.org/officeDocument/2006/relationships/hyperlink" Target="http://athena.ohdsi.org/search-terms/terms/4157524" TargetMode="External"/><Relationship Id="rId11" Type="http://schemas.openxmlformats.org/officeDocument/2006/relationships/hyperlink" Target="http://athena.ohdsi.org/search-terms/terms/44808667" TargetMode="External"/><Relationship Id="rId24" Type="http://schemas.openxmlformats.org/officeDocument/2006/relationships/hyperlink" Target="http://athena.ohdsi.org/search-terms/terms/37396403" TargetMode="External"/><Relationship Id="rId32" Type="http://schemas.openxmlformats.org/officeDocument/2006/relationships/hyperlink" Target="http://athena.ohdsi.org/search-terms/terms/4151629" TargetMode="External"/><Relationship Id="rId37" Type="http://schemas.openxmlformats.org/officeDocument/2006/relationships/hyperlink" Target="http://athena.ohdsi.org/search-terms/terms/36685479" TargetMode="External"/><Relationship Id="rId40" Type="http://schemas.openxmlformats.org/officeDocument/2006/relationships/hyperlink" Target="http://athena.ohdsi.org/search-terms/terms/36685483" TargetMode="External"/><Relationship Id="rId45" Type="http://schemas.openxmlformats.org/officeDocument/2006/relationships/hyperlink" Target="http://athena.ohdsi.org/search-terms/terms/44807562" TargetMode="External"/><Relationship Id="rId53" Type="http://schemas.openxmlformats.org/officeDocument/2006/relationships/hyperlink" Target="http://athena.ohdsi.org/search-terms/terms/4159408" TargetMode="External"/><Relationship Id="rId58" Type="http://schemas.openxmlformats.org/officeDocument/2006/relationships/hyperlink" Target="http://athena.ohdsi.org/search-terms/terms/46273366" TargetMode="External"/><Relationship Id="rId5" Type="http://schemas.openxmlformats.org/officeDocument/2006/relationships/hyperlink" Target="http://athena.ohdsi.org/search-terms/terms/4165123" TargetMode="External"/><Relationship Id="rId15" Type="http://schemas.openxmlformats.org/officeDocument/2006/relationships/hyperlink" Target="http://athena.ohdsi.org/search-terms/terms/44808666" TargetMode="External"/><Relationship Id="rId23" Type="http://schemas.openxmlformats.org/officeDocument/2006/relationships/hyperlink" Target="http://athena.ohdsi.org/search-terms/terms/37399006" TargetMode="External"/><Relationship Id="rId28" Type="http://schemas.openxmlformats.org/officeDocument/2006/relationships/hyperlink" Target="http://athena.ohdsi.org/search-terms/terms/37397674" TargetMode="External"/><Relationship Id="rId36" Type="http://schemas.openxmlformats.org/officeDocument/2006/relationships/hyperlink" Target="http://athena.ohdsi.org/search-terms/terms/36685480" TargetMode="External"/><Relationship Id="rId49" Type="http://schemas.openxmlformats.org/officeDocument/2006/relationships/hyperlink" Target="http://athena.ohdsi.org/search-terms/terms/37396775" TargetMode="External"/><Relationship Id="rId57" Type="http://schemas.openxmlformats.org/officeDocument/2006/relationships/hyperlink" Target="http://athena.ohdsi.org/search-terms/terms/21492462" TargetMode="External"/><Relationship Id="rId10" Type="http://schemas.openxmlformats.org/officeDocument/2006/relationships/hyperlink" Target="http://athena.ohdsi.org/search-terms/terms/36684974" TargetMode="External"/><Relationship Id="rId19" Type="http://schemas.openxmlformats.org/officeDocument/2006/relationships/hyperlink" Target="http://athena.ohdsi.org/search-terms/terms/37020382" TargetMode="External"/><Relationship Id="rId31" Type="http://schemas.openxmlformats.org/officeDocument/2006/relationships/hyperlink" Target="http://athena.ohdsi.org/search-terms/terms/4164973" TargetMode="External"/><Relationship Id="rId44" Type="http://schemas.openxmlformats.org/officeDocument/2006/relationships/hyperlink" Target="http://athena.ohdsi.org/search-terms/terms/44807565" TargetMode="External"/><Relationship Id="rId52" Type="http://schemas.openxmlformats.org/officeDocument/2006/relationships/hyperlink" Target="http://athena.ohdsi.org/search-terms/terms/4164663" TargetMode="External"/><Relationship Id="rId4" Type="http://schemas.openxmlformats.org/officeDocument/2006/relationships/hyperlink" Target="http://athena.ohdsi.org/search-terms/terms/4165613" TargetMode="External"/><Relationship Id="rId9" Type="http://schemas.openxmlformats.org/officeDocument/2006/relationships/hyperlink" Target="http://athena.ohdsi.org/search-terms/terms/42869698" TargetMode="External"/><Relationship Id="rId14" Type="http://schemas.openxmlformats.org/officeDocument/2006/relationships/hyperlink" Target="http://athena.ohdsi.org/search-terms/terms/44808668" TargetMode="External"/><Relationship Id="rId22" Type="http://schemas.openxmlformats.org/officeDocument/2006/relationships/hyperlink" Target="http://athena.ohdsi.org/search-terms/terms/4165612" TargetMode="External"/><Relationship Id="rId27" Type="http://schemas.openxmlformats.org/officeDocument/2006/relationships/hyperlink" Target="http://athena.ohdsi.org/search-terms/terms/35621846" TargetMode="External"/><Relationship Id="rId30" Type="http://schemas.openxmlformats.org/officeDocument/2006/relationships/hyperlink" Target="http://athena.ohdsi.org/search-terms/terms/37397214" TargetMode="External"/><Relationship Id="rId35" Type="http://schemas.openxmlformats.org/officeDocument/2006/relationships/hyperlink" Target="http://athena.ohdsi.org/search-terms/terms/36685478" TargetMode="External"/><Relationship Id="rId43" Type="http://schemas.openxmlformats.org/officeDocument/2006/relationships/hyperlink" Target="http://athena.ohdsi.org/search-terms/terms/4195310" TargetMode="External"/><Relationship Id="rId48" Type="http://schemas.openxmlformats.org/officeDocument/2006/relationships/hyperlink" Target="http://athena.ohdsi.org/search-terms/terms/4169337" TargetMode="External"/><Relationship Id="rId56" Type="http://schemas.openxmlformats.org/officeDocument/2006/relationships/hyperlink" Target="http://athena.ohdsi.org/search-terms/terms/36674487" TargetMode="External"/><Relationship Id="rId8" Type="http://schemas.openxmlformats.org/officeDocument/2006/relationships/hyperlink" Target="http://athena.ohdsi.org/search-terms/terms/4158508" TargetMode="External"/><Relationship Id="rId51" Type="http://schemas.openxmlformats.org/officeDocument/2006/relationships/hyperlink" Target="http://athena.ohdsi.org/search-terms/terms/4165613" TargetMode="External"/><Relationship Id="rId3" Type="http://schemas.openxmlformats.org/officeDocument/2006/relationships/hyperlink" Target="http://athena.ohdsi.org/search-terms/terms/36713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74"/>
  <sheetViews>
    <sheetView tabSelected="1" workbookViewId="0">
      <pane ySplit="1" topLeftCell="A2" activePane="bottomLeft" state="frozen"/>
      <selection pane="bottomLeft" activeCell="D22" sqref="D22"/>
    </sheetView>
  </sheetViews>
  <sheetFormatPr defaultColWidth="14.44140625" defaultRowHeight="15.75" customHeight="1"/>
  <cols>
    <col min="2" max="2" width="14.33203125" customWidth="1"/>
    <col min="3" max="3" width="33.5546875" customWidth="1"/>
    <col min="4" max="4" width="21.109375" customWidth="1"/>
    <col min="5" max="5" width="29.33203125" customWidth="1"/>
    <col min="6" max="6" width="50" customWidth="1"/>
    <col min="7" max="7" width="8" customWidth="1"/>
    <col min="8" max="8" width="7.44140625" customWidth="1"/>
    <col min="9" max="9" width="6.55468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</row>
    <row r="2" spans="1:11">
      <c r="A2" s="3" t="s">
        <v>12</v>
      </c>
      <c r="B2" s="4"/>
      <c r="C2" s="4" t="s">
        <v>13</v>
      </c>
      <c r="D2" s="5">
        <v>4155657</v>
      </c>
      <c r="E2" s="6">
        <v>284064001</v>
      </c>
      <c r="F2" s="11" t="s">
        <v>14</v>
      </c>
      <c r="G2" s="5" t="s">
        <v>21</v>
      </c>
      <c r="H2" s="5" t="s">
        <v>22</v>
      </c>
      <c r="I2" s="5" t="s">
        <v>25</v>
      </c>
      <c r="J2" s="5" t="s">
        <v>28</v>
      </c>
      <c r="K2" s="5" t="s">
        <v>29</v>
      </c>
    </row>
    <row r="3" spans="1:11">
      <c r="A3" s="17" t="s">
        <v>19</v>
      </c>
      <c r="B3" s="17"/>
      <c r="C3" s="17" t="s">
        <v>39</v>
      </c>
      <c r="D3" s="19">
        <v>4128244</v>
      </c>
      <c r="E3" s="20">
        <v>304711006</v>
      </c>
      <c r="F3" s="21" t="s">
        <v>41</v>
      </c>
      <c r="G3" s="19" t="s">
        <v>21</v>
      </c>
      <c r="H3" s="19" t="s">
        <v>22</v>
      </c>
      <c r="I3" s="19" t="s">
        <v>25</v>
      </c>
      <c r="J3" s="19" t="s">
        <v>28</v>
      </c>
      <c r="K3" s="19" t="s">
        <v>29</v>
      </c>
    </row>
    <row r="4" spans="1:11" ht="13.2">
      <c r="A4" s="17" t="s">
        <v>19</v>
      </c>
      <c r="B4" s="17"/>
      <c r="C4" s="17" t="s">
        <v>39</v>
      </c>
      <c r="D4" s="19">
        <v>37399560</v>
      </c>
      <c r="E4" s="20">
        <v>716879008</v>
      </c>
      <c r="F4" s="90" t="s">
        <v>48</v>
      </c>
      <c r="G4" s="19" t="s">
        <v>54</v>
      </c>
      <c r="H4" s="19" t="s">
        <v>22</v>
      </c>
      <c r="I4" s="19" t="s">
        <v>25</v>
      </c>
      <c r="J4" s="19" t="s">
        <v>42</v>
      </c>
      <c r="K4" s="19" t="s">
        <v>29</v>
      </c>
    </row>
    <row r="5" spans="1:11">
      <c r="A5" s="17" t="s">
        <v>19</v>
      </c>
      <c r="B5" s="17"/>
      <c r="C5" s="17" t="s">
        <v>39</v>
      </c>
      <c r="D5" s="19">
        <v>37396699</v>
      </c>
      <c r="E5" s="20">
        <v>716598004</v>
      </c>
      <c r="F5" s="21" t="s">
        <v>56</v>
      </c>
      <c r="G5" s="19" t="s">
        <v>59</v>
      </c>
      <c r="H5" s="19" t="s">
        <v>22</v>
      </c>
      <c r="I5" s="19" t="s">
        <v>25</v>
      </c>
      <c r="J5" s="19" t="s">
        <v>59</v>
      </c>
      <c r="K5" s="19" t="s">
        <v>29</v>
      </c>
    </row>
    <row r="6" spans="1:11">
      <c r="A6" s="25" t="s">
        <v>24</v>
      </c>
      <c r="B6" s="26"/>
      <c r="C6" s="26" t="s">
        <v>60</v>
      </c>
      <c r="D6" s="27">
        <v>4167608</v>
      </c>
      <c r="E6" s="28">
        <v>273306008</v>
      </c>
      <c r="F6" s="35" t="s">
        <v>62</v>
      </c>
      <c r="G6" s="27" t="s">
        <v>21</v>
      </c>
      <c r="H6" s="27" t="s">
        <v>22</v>
      </c>
      <c r="I6" s="27" t="s">
        <v>25</v>
      </c>
      <c r="J6" s="27" t="s">
        <v>28</v>
      </c>
      <c r="K6" s="27" t="s">
        <v>29</v>
      </c>
    </row>
    <row r="7" spans="1:11">
      <c r="A7" s="25" t="s">
        <v>24</v>
      </c>
      <c r="B7" s="26"/>
      <c r="C7" s="26" t="s">
        <v>60</v>
      </c>
      <c r="D7" s="27">
        <v>40486012</v>
      </c>
      <c r="E7" s="28">
        <v>446053003</v>
      </c>
      <c r="F7" s="35" t="s">
        <v>35</v>
      </c>
      <c r="G7" s="27" t="s">
        <v>54</v>
      </c>
      <c r="H7" s="27" t="s">
        <v>22</v>
      </c>
      <c r="I7" s="27" t="s">
        <v>25</v>
      </c>
      <c r="J7" s="27" t="s">
        <v>42</v>
      </c>
      <c r="K7" s="27" t="s">
        <v>29</v>
      </c>
    </row>
    <row r="8" spans="1:11">
      <c r="A8" s="25" t="s">
        <v>24</v>
      </c>
      <c r="B8" s="26"/>
      <c r="C8" s="26" t="s">
        <v>60</v>
      </c>
      <c r="D8" s="27">
        <v>40489350</v>
      </c>
      <c r="E8" s="28">
        <v>446765009</v>
      </c>
      <c r="F8" s="35" t="s">
        <v>85</v>
      </c>
      <c r="G8" s="27" t="s">
        <v>59</v>
      </c>
      <c r="H8" s="27" t="s">
        <v>22</v>
      </c>
      <c r="I8" s="27" t="s">
        <v>25</v>
      </c>
      <c r="J8" s="27" t="s">
        <v>59</v>
      </c>
      <c r="K8" s="27" t="s">
        <v>29</v>
      </c>
    </row>
    <row r="9" spans="1:11">
      <c r="A9" s="25" t="s">
        <v>24</v>
      </c>
      <c r="B9" s="26"/>
      <c r="C9" s="26" t="s">
        <v>60</v>
      </c>
      <c r="D9" s="27">
        <v>36304859</v>
      </c>
      <c r="E9" s="28" t="s">
        <v>93</v>
      </c>
      <c r="F9" s="35" t="s">
        <v>94</v>
      </c>
      <c r="G9" s="27" t="s">
        <v>101</v>
      </c>
      <c r="H9" s="27" t="s">
        <v>22</v>
      </c>
      <c r="I9" s="27" t="s">
        <v>25</v>
      </c>
      <c r="J9" s="27" t="s">
        <v>42</v>
      </c>
      <c r="K9" s="27" t="s">
        <v>105</v>
      </c>
    </row>
    <row r="10" spans="1:11">
      <c r="A10" s="25" t="s">
        <v>24</v>
      </c>
      <c r="B10" s="26"/>
      <c r="C10" s="26" t="s">
        <v>60</v>
      </c>
      <c r="D10" s="27">
        <v>37397662</v>
      </c>
      <c r="E10" s="28">
        <v>718366000</v>
      </c>
      <c r="F10" s="35" t="s">
        <v>110</v>
      </c>
      <c r="G10" s="27" t="s">
        <v>54</v>
      </c>
      <c r="H10" s="27" t="s">
        <v>22</v>
      </c>
      <c r="I10" s="27" t="s">
        <v>25</v>
      </c>
      <c r="J10" s="27" t="s">
        <v>42</v>
      </c>
      <c r="K10" s="27" t="s">
        <v>29</v>
      </c>
    </row>
    <row r="11" spans="1:11">
      <c r="A11" s="25" t="s">
        <v>24</v>
      </c>
      <c r="B11" s="26"/>
      <c r="C11" s="26" t="s">
        <v>60</v>
      </c>
      <c r="D11" s="27">
        <v>37399363</v>
      </c>
      <c r="E11" s="28">
        <v>717268000</v>
      </c>
      <c r="F11" s="35" t="s">
        <v>128</v>
      </c>
      <c r="G11" s="27" t="s">
        <v>59</v>
      </c>
      <c r="H11" s="27" t="s">
        <v>22</v>
      </c>
      <c r="I11" s="27" t="s">
        <v>25</v>
      </c>
      <c r="J11" s="27" t="s">
        <v>59</v>
      </c>
      <c r="K11" s="27" t="s">
        <v>29</v>
      </c>
    </row>
    <row r="12" spans="1:11">
      <c r="A12" s="25" t="s">
        <v>24</v>
      </c>
      <c r="B12" s="26"/>
      <c r="C12" s="26" t="s">
        <v>60</v>
      </c>
      <c r="D12" s="27">
        <v>36305762</v>
      </c>
      <c r="E12" s="28" t="s">
        <v>143</v>
      </c>
      <c r="F12" s="35" t="s">
        <v>144</v>
      </c>
      <c r="G12" s="27" t="s">
        <v>101</v>
      </c>
      <c r="H12" s="27" t="s">
        <v>22</v>
      </c>
      <c r="I12" s="27" t="s">
        <v>25</v>
      </c>
      <c r="J12" s="27" t="s">
        <v>42</v>
      </c>
      <c r="K12" s="27" t="s">
        <v>105</v>
      </c>
    </row>
    <row r="13" spans="1:11">
      <c r="A13" s="25" t="s">
        <v>24</v>
      </c>
      <c r="B13" s="26"/>
      <c r="C13" s="26" t="s">
        <v>60</v>
      </c>
      <c r="D13" s="27">
        <v>36305191</v>
      </c>
      <c r="E13" s="28" t="s">
        <v>163</v>
      </c>
      <c r="F13" s="35" t="s">
        <v>164</v>
      </c>
      <c r="G13" s="27" t="s">
        <v>101</v>
      </c>
      <c r="H13" s="27" t="s">
        <v>22</v>
      </c>
      <c r="I13" s="27" t="s">
        <v>25</v>
      </c>
      <c r="J13" s="27" t="s">
        <v>42</v>
      </c>
      <c r="K13" s="27" t="s">
        <v>105</v>
      </c>
    </row>
    <row r="14" spans="1:11">
      <c r="A14" s="25" t="s">
        <v>24</v>
      </c>
      <c r="B14" s="26"/>
      <c r="C14" s="26" t="s">
        <v>60</v>
      </c>
      <c r="D14" s="27">
        <v>36303939</v>
      </c>
      <c r="E14" s="28" t="s">
        <v>173</v>
      </c>
      <c r="F14" s="35" t="s">
        <v>174</v>
      </c>
      <c r="G14" s="27" t="s">
        <v>101</v>
      </c>
      <c r="H14" s="27" t="s">
        <v>22</v>
      </c>
      <c r="I14" s="27" t="s">
        <v>25</v>
      </c>
      <c r="J14" s="27" t="s">
        <v>42</v>
      </c>
      <c r="K14" s="27" t="s">
        <v>105</v>
      </c>
    </row>
    <row r="15" spans="1:11">
      <c r="A15" s="10" t="s">
        <v>31</v>
      </c>
      <c r="B15" s="41"/>
      <c r="C15" s="41" t="s">
        <v>176</v>
      </c>
    </row>
    <row r="16" spans="1:11">
      <c r="A16" s="14" t="s">
        <v>33</v>
      </c>
      <c r="B16" s="44"/>
      <c r="C16" s="44" t="s">
        <v>179</v>
      </c>
      <c r="D16" s="45">
        <v>4159709</v>
      </c>
      <c r="E16" s="46">
        <v>273503001</v>
      </c>
      <c r="F16" s="47" t="s">
        <v>181</v>
      </c>
      <c r="G16" s="45" t="s">
        <v>21</v>
      </c>
      <c r="H16" s="45" t="s">
        <v>22</v>
      </c>
      <c r="I16" s="45" t="s">
        <v>25</v>
      </c>
      <c r="J16" s="45" t="s">
        <v>28</v>
      </c>
      <c r="K16" s="45" t="s">
        <v>29</v>
      </c>
    </row>
    <row r="17" spans="1:11">
      <c r="A17" s="14" t="s">
        <v>33</v>
      </c>
      <c r="B17" s="44"/>
      <c r="C17" s="44" t="s">
        <v>179</v>
      </c>
      <c r="D17" s="45">
        <v>35621815</v>
      </c>
      <c r="E17" s="46">
        <v>763071002</v>
      </c>
      <c r="F17" s="47" t="s">
        <v>187</v>
      </c>
      <c r="G17" s="45" t="s">
        <v>59</v>
      </c>
      <c r="H17" s="45" t="s">
        <v>22</v>
      </c>
      <c r="I17" s="45" t="s">
        <v>25</v>
      </c>
      <c r="J17" s="45" t="s">
        <v>59</v>
      </c>
      <c r="K17" s="45" t="s">
        <v>29</v>
      </c>
    </row>
    <row r="18" spans="1:11">
      <c r="A18" s="14" t="s">
        <v>33</v>
      </c>
      <c r="B18" s="44"/>
      <c r="C18" s="44" t="s">
        <v>179</v>
      </c>
      <c r="D18" s="45">
        <v>42538362</v>
      </c>
      <c r="E18" s="46">
        <v>761880008</v>
      </c>
      <c r="F18" s="47" t="s">
        <v>40</v>
      </c>
      <c r="G18" s="45" t="s">
        <v>54</v>
      </c>
      <c r="H18" s="45" t="s">
        <v>22</v>
      </c>
      <c r="I18" s="45" t="s">
        <v>25</v>
      </c>
      <c r="J18" s="45" t="s">
        <v>42</v>
      </c>
      <c r="K18" s="45" t="s">
        <v>29</v>
      </c>
    </row>
    <row r="19" spans="1:11">
      <c r="A19" s="48" t="s">
        <v>34</v>
      </c>
      <c r="B19" s="48"/>
      <c r="C19" s="48" t="s">
        <v>190</v>
      </c>
      <c r="D19" s="50">
        <v>4165141</v>
      </c>
      <c r="E19" s="51">
        <v>273703003</v>
      </c>
      <c r="F19" s="52" t="s">
        <v>192</v>
      </c>
      <c r="G19" s="50" t="s">
        <v>21</v>
      </c>
      <c r="H19" s="50" t="s">
        <v>22</v>
      </c>
      <c r="I19" s="50" t="s">
        <v>25</v>
      </c>
      <c r="J19" s="50" t="s">
        <v>28</v>
      </c>
      <c r="K19" s="50" t="s">
        <v>29</v>
      </c>
    </row>
    <row r="20" spans="1:11" s="89" customFormat="1" ht="13.2" customHeight="1">
      <c r="B20" s="89" t="s">
        <v>383</v>
      </c>
    </row>
    <row r="21" spans="1:11" s="89" customFormat="1" ht="13.2">
      <c r="B21" s="89" t="s">
        <v>382</v>
      </c>
    </row>
    <row r="22" spans="1:11">
      <c r="A22" s="16" t="s">
        <v>36</v>
      </c>
      <c r="B22" s="53"/>
      <c r="C22" s="53" t="s">
        <v>193</v>
      </c>
      <c r="D22" s="54">
        <v>36684931</v>
      </c>
      <c r="E22" s="55">
        <v>458501000124102</v>
      </c>
      <c r="F22" s="56" t="s">
        <v>49</v>
      </c>
      <c r="G22" s="54" t="s">
        <v>21</v>
      </c>
      <c r="H22" s="54" t="s">
        <v>22</v>
      </c>
      <c r="I22" s="54" t="s">
        <v>25</v>
      </c>
      <c r="J22" s="54" t="s">
        <v>28</v>
      </c>
      <c r="K22" s="54" t="s">
        <v>29</v>
      </c>
    </row>
    <row r="23" spans="1:11">
      <c r="A23" s="16" t="s">
        <v>36</v>
      </c>
      <c r="B23" s="53"/>
      <c r="C23" s="53" t="s">
        <v>193</v>
      </c>
      <c r="D23" s="54">
        <v>36684932</v>
      </c>
      <c r="E23" s="55">
        <v>458511000124104</v>
      </c>
      <c r="F23" s="56" t="s">
        <v>198</v>
      </c>
      <c r="G23" s="54" t="s">
        <v>59</v>
      </c>
      <c r="H23" s="54" t="s">
        <v>22</v>
      </c>
      <c r="I23" s="54" t="s">
        <v>25</v>
      </c>
      <c r="J23" s="54" t="s">
        <v>59</v>
      </c>
      <c r="K23" s="54" t="s">
        <v>29</v>
      </c>
    </row>
    <row r="24" spans="1:11">
      <c r="A24" s="22" t="s">
        <v>55</v>
      </c>
      <c r="B24" s="57"/>
      <c r="C24" s="57" t="s">
        <v>200</v>
      </c>
      <c r="D24" s="58">
        <v>4159706</v>
      </c>
      <c r="E24" s="59">
        <v>273481004</v>
      </c>
      <c r="F24" s="60" t="s">
        <v>204</v>
      </c>
      <c r="G24" s="58" t="s">
        <v>21</v>
      </c>
      <c r="H24" s="58" t="s">
        <v>22</v>
      </c>
      <c r="I24" s="58" t="s">
        <v>25</v>
      </c>
      <c r="J24" s="58" t="s">
        <v>28</v>
      </c>
      <c r="K24" s="58" t="s">
        <v>29</v>
      </c>
    </row>
    <row r="25" spans="1:11">
      <c r="A25" s="22" t="s">
        <v>55</v>
      </c>
      <c r="B25" s="57"/>
      <c r="C25" s="57" t="s">
        <v>200</v>
      </c>
      <c r="D25" s="58">
        <v>4139531</v>
      </c>
      <c r="E25" s="59">
        <v>425402008</v>
      </c>
      <c r="F25" s="60" t="s">
        <v>207</v>
      </c>
      <c r="G25" s="58" t="s">
        <v>54</v>
      </c>
      <c r="H25" s="58" t="s">
        <v>22</v>
      </c>
      <c r="I25" s="58" t="s">
        <v>25</v>
      </c>
      <c r="J25" s="58" t="s">
        <v>42</v>
      </c>
      <c r="K25" s="58" t="s">
        <v>29</v>
      </c>
    </row>
    <row r="26" spans="1:11">
      <c r="A26" s="22" t="s">
        <v>55</v>
      </c>
      <c r="B26" s="57"/>
      <c r="C26" s="57" t="s">
        <v>200</v>
      </c>
      <c r="D26" s="58">
        <v>40484250</v>
      </c>
      <c r="E26" s="61">
        <v>445587006</v>
      </c>
      <c r="F26" s="60" t="s">
        <v>210</v>
      </c>
      <c r="G26" s="58" t="s">
        <v>59</v>
      </c>
      <c r="H26" s="58" t="s">
        <v>22</v>
      </c>
      <c r="I26" s="58" t="s">
        <v>25</v>
      </c>
      <c r="J26" s="58" t="s">
        <v>59</v>
      </c>
      <c r="K26" s="58" t="s">
        <v>29</v>
      </c>
    </row>
    <row r="27" spans="1:11">
      <c r="A27" s="22" t="s">
        <v>55</v>
      </c>
      <c r="B27" s="57"/>
      <c r="C27" s="57" t="s">
        <v>200</v>
      </c>
      <c r="D27" s="58">
        <v>3049169</v>
      </c>
      <c r="E27" s="59" t="s">
        <v>213</v>
      </c>
      <c r="F27" s="60" t="s">
        <v>214</v>
      </c>
      <c r="G27" s="58" t="s">
        <v>101</v>
      </c>
      <c r="H27" s="58" t="s">
        <v>22</v>
      </c>
      <c r="I27" s="58" t="s">
        <v>25</v>
      </c>
      <c r="J27" s="58" t="s">
        <v>42</v>
      </c>
      <c r="K27" s="58" t="s">
        <v>105</v>
      </c>
    </row>
    <row r="28" spans="1:11">
      <c r="A28" s="22" t="s">
        <v>55</v>
      </c>
      <c r="B28" s="57"/>
      <c r="C28" s="57" t="s">
        <v>200</v>
      </c>
      <c r="D28" s="58">
        <v>3051694</v>
      </c>
      <c r="E28" s="59" t="s">
        <v>216</v>
      </c>
      <c r="F28" s="60" t="s">
        <v>217</v>
      </c>
      <c r="G28" s="58" t="s">
        <v>101</v>
      </c>
      <c r="H28" s="58" t="s">
        <v>22</v>
      </c>
      <c r="I28" s="58" t="s">
        <v>25</v>
      </c>
      <c r="J28" s="58" t="s">
        <v>42</v>
      </c>
      <c r="K28" s="58" t="s">
        <v>105</v>
      </c>
    </row>
    <row r="29" spans="1:11">
      <c r="A29" s="22" t="s">
        <v>55</v>
      </c>
      <c r="B29" s="57"/>
      <c r="C29" s="57" t="s">
        <v>200</v>
      </c>
      <c r="D29" s="62">
        <v>40482001</v>
      </c>
      <c r="E29" s="63">
        <v>445041007</v>
      </c>
      <c r="F29" s="64" t="s">
        <v>220</v>
      </c>
      <c r="G29" s="62" t="s">
        <v>21</v>
      </c>
      <c r="H29" s="62" t="s">
        <v>22</v>
      </c>
      <c r="I29" s="62" t="s">
        <v>25</v>
      </c>
      <c r="J29" s="62" t="s">
        <v>28</v>
      </c>
      <c r="K29" s="62" t="s">
        <v>29</v>
      </c>
    </row>
    <row r="30" spans="1:11">
      <c r="A30" s="22" t="s">
        <v>55</v>
      </c>
      <c r="B30" s="57"/>
      <c r="C30" s="57" t="s">
        <v>200</v>
      </c>
      <c r="D30" s="62">
        <v>3048862</v>
      </c>
      <c r="E30" s="63" t="s">
        <v>222</v>
      </c>
      <c r="F30" s="64" t="s">
        <v>223</v>
      </c>
      <c r="G30" s="62" t="s">
        <v>101</v>
      </c>
      <c r="H30" s="62" t="s">
        <v>22</v>
      </c>
      <c r="I30" s="62" t="s">
        <v>25</v>
      </c>
      <c r="J30" s="62" t="s">
        <v>42</v>
      </c>
      <c r="K30" s="62" t="s">
        <v>105</v>
      </c>
    </row>
    <row r="31" spans="1:11">
      <c r="A31" s="22" t="s">
        <v>55</v>
      </c>
      <c r="B31" s="57"/>
      <c r="C31" s="57" t="s">
        <v>200</v>
      </c>
      <c r="D31" s="62">
        <v>40482945</v>
      </c>
      <c r="E31" s="63">
        <v>445315007</v>
      </c>
      <c r="F31" s="64" t="s">
        <v>226</v>
      </c>
      <c r="G31" s="62" t="s">
        <v>21</v>
      </c>
      <c r="H31" s="62" t="s">
        <v>22</v>
      </c>
      <c r="I31" s="62" t="s">
        <v>25</v>
      </c>
      <c r="J31" s="62" t="s">
        <v>28</v>
      </c>
      <c r="K31" s="62" t="s">
        <v>29</v>
      </c>
    </row>
    <row r="32" spans="1:11">
      <c r="A32" s="22" t="s">
        <v>55</v>
      </c>
      <c r="B32" s="57"/>
      <c r="C32" s="57" t="s">
        <v>200</v>
      </c>
      <c r="D32" s="62">
        <v>40481565</v>
      </c>
      <c r="E32" s="63">
        <v>444949001</v>
      </c>
      <c r="F32" s="64" t="s">
        <v>229</v>
      </c>
      <c r="G32" s="62" t="s">
        <v>54</v>
      </c>
      <c r="H32" s="62" t="s">
        <v>22</v>
      </c>
      <c r="I32" s="62" t="s">
        <v>25</v>
      </c>
      <c r="J32" s="62" t="s">
        <v>42</v>
      </c>
      <c r="K32" s="62" t="s">
        <v>29</v>
      </c>
    </row>
    <row r="33" spans="1:11">
      <c r="A33" s="22" t="s">
        <v>55</v>
      </c>
      <c r="B33" s="57"/>
      <c r="C33" s="57" t="s">
        <v>200</v>
      </c>
      <c r="D33" s="62">
        <v>40482007</v>
      </c>
      <c r="E33" s="63">
        <v>445047006</v>
      </c>
      <c r="F33" s="64" t="s">
        <v>231</v>
      </c>
      <c r="G33" s="62" t="s">
        <v>21</v>
      </c>
      <c r="H33" s="62" t="s">
        <v>22</v>
      </c>
      <c r="I33" s="62" t="s">
        <v>25</v>
      </c>
      <c r="J33" s="62" t="s">
        <v>28</v>
      </c>
      <c r="K33" s="62" t="s">
        <v>29</v>
      </c>
    </row>
    <row r="34" spans="1:11">
      <c r="A34" s="22" t="s">
        <v>55</v>
      </c>
      <c r="B34" s="57"/>
      <c r="C34" s="57" t="s">
        <v>200</v>
      </c>
      <c r="D34" s="62">
        <v>40481602</v>
      </c>
      <c r="E34" s="63">
        <v>444982003</v>
      </c>
      <c r="F34" s="64" t="s">
        <v>233</v>
      </c>
      <c r="G34" s="62" t="s">
        <v>54</v>
      </c>
      <c r="H34" s="62" t="s">
        <v>22</v>
      </c>
      <c r="I34" s="62" t="s">
        <v>25</v>
      </c>
      <c r="J34" s="62" t="s">
        <v>42</v>
      </c>
      <c r="K34" s="62" t="s">
        <v>29</v>
      </c>
    </row>
    <row r="35" spans="1:11">
      <c r="A35" s="22" t="s">
        <v>55</v>
      </c>
      <c r="B35" s="57"/>
      <c r="C35" s="57" t="s">
        <v>200</v>
      </c>
      <c r="D35" s="62">
        <v>40492218</v>
      </c>
      <c r="E35" s="63">
        <v>445676008</v>
      </c>
      <c r="F35" s="64" t="s">
        <v>238</v>
      </c>
      <c r="G35" s="62" t="s">
        <v>59</v>
      </c>
      <c r="H35" s="62" t="s">
        <v>22</v>
      </c>
      <c r="I35" s="62" t="s">
        <v>25</v>
      </c>
      <c r="J35" s="62" t="s">
        <v>59</v>
      </c>
      <c r="K35" s="62" t="s">
        <v>29</v>
      </c>
    </row>
    <row r="36" spans="1:11">
      <c r="A36" s="22" t="s">
        <v>55</v>
      </c>
      <c r="B36" s="57"/>
      <c r="C36" s="57" t="s">
        <v>200</v>
      </c>
      <c r="D36" s="62">
        <v>3052906</v>
      </c>
      <c r="E36" s="63" t="s">
        <v>241</v>
      </c>
      <c r="F36" s="64" t="s">
        <v>242</v>
      </c>
      <c r="G36" s="62" t="s">
        <v>101</v>
      </c>
      <c r="H36" s="62" t="s">
        <v>22</v>
      </c>
      <c r="I36" s="62" t="s">
        <v>25</v>
      </c>
      <c r="J36" s="62" t="s">
        <v>42</v>
      </c>
      <c r="K36" s="62" t="s">
        <v>105</v>
      </c>
    </row>
    <row r="37" spans="1:11">
      <c r="A37" s="22" t="s">
        <v>55</v>
      </c>
      <c r="B37" s="57"/>
      <c r="C37" s="57" t="s">
        <v>200</v>
      </c>
      <c r="D37" s="62">
        <v>40482026</v>
      </c>
      <c r="E37" s="63">
        <v>445064009</v>
      </c>
      <c r="F37" s="64" t="s">
        <v>58</v>
      </c>
      <c r="G37" s="62" t="s">
        <v>54</v>
      </c>
      <c r="H37" s="62" t="s">
        <v>22</v>
      </c>
      <c r="I37" s="62" t="s">
        <v>25</v>
      </c>
      <c r="J37" s="62" t="s">
        <v>42</v>
      </c>
      <c r="K37" s="62" t="s">
        <v>29</v>
      </c>
    </row>
    <row r="38" spans="1:11">
      <c r="A38" s="22" t="s">
        <v>55</v>
      </c>
      <c r="B38" s="57"/>
      <c r="C38" s="57" t="s">
        <v>200</v>
      </c>
      <c r="D38" s="62">
        <v>40492219</v>
      </c>
      <c r="E38" s="63">
        <v>445677004</v>
      </c>
      <c r="F38" s="64" t="s">
        <v>247</v>
      </c>
      <c r="G38" s="62" t="s">
        <v>59</v>
      </c>
      <c r="H38" s="62" t="s">
        <v>22</v>
      </c>
      <c r="I38" s="62" t="s">
        <v>25</v>
      </c>
      <c r="J38" s="62" t="s">
        <v>59</v>
      </c>
      <c r="K38" s="62" t="s">
        <v>29</v>
      </c>
    </row>
    <row r="39" spans="1:11">
      <c r="A39" s="22" t="s">
        <v>55</v>
      </c>
      <c r="B39" s="57"/>
      <c r="C39" s="57" t="s">
        <v>200</v>
      </c>
      <c r="D39" s="62">
        <v>40492231</v>
      </c>
      <c r="E39" s="63">
        <v>445688005</v>
      </c>
      <c r="F39" s="64" t="s">
        <v>251</v>
      </c>
      <c r="G39" s="62" t="s">
        <v>59</v>
      </c>
      <c r="H39" s="62" t="s">
        <v>22</v>
      </c>
      <c r="I39" s="62" t="s">
        <v>25</v>
      </c>
      <c r="J39" s="62" t="s">
        <v>59</v>
      </c>
      <c r="K39" s="62" t="s">
        <v>29</v>
      </c>
    </row>
    <row r="40" spans="1:11">
      <c r="A40" s="66" t="s">
        <v>55</v>
      </c>
      <c r="B40" s="66"/>
      <c r="C40" s="66" t="s">
        <v>252</v>
      </c>
      <c r="D40" s="67">
        <v>4233043</v>
      </c>
      <c r="E40" s="68">
        <v>407629001</v>
      </c>
      <c r="F40" s="69" t="s">
        <v>255</v>
      </c>
      <c r="G40" s="67" t="s">
        <v>256</v>
      </c>
      <c r="H40" s="67" t="s">
        <v>22</v>
      </c>
      <c r="I40" s="67" t="s">
        <v>25</v>
      </c>
      <c r="J40" s="67" t="s">
        <v>257</v>
      </c>
      <c r="K40" s="67" t="s">
        <v>29</v>
      </c>
    </row>
    <row r="41" spans="1:11">
      <c r="A41" s="66" t="s">
        <v>55</v>
      </c>
      <c r="B41" s="66"/>
      <c r="C41" s="66" t="s">
        <v>252</v>
      </c>
      <c r="D41" s="67">
        <v>4253307</v>
      </c>
      <c r="E41" s="68">
        <v>407631005</v>
      </c>
      <c r="F41" s="69" t="s">
        <v>258</v>
      </c>
      <c r="G41" s="67" t="s">
        <v>256</v>
      </c>
      <c r="H41" s="67" t="s">
        <v>22</v>
      </c>
      <c r="I41" s="67" t="s">
        <v>25</v>
      </c>
      <c r="J41" s="67" t="s">
        <v>257</v>
      </c>
      <c r="K41" s="67" t="s">
        <v>29</v>
      </c>
    </row>
    <row r="42" spans="1:11">
      <c r="A42" s="66" t="s">
        <v>55</v>
      </c>
      <c r="B42" s="66"/>
      <c r="C42" s="66" t="s">
        <v>252</v>
      </c>
      <c r="D42" s="67">
        <v>4250118</v>
      </c>
      <c r="E42" s="68">
        <v>407632003</v>
      </c>
      <c r="F42" s="69" t="s">
        <v>261</v>
      </c>
      <c r="G42" s="67" t="s">
        <v>256</v>
      </c>
      <c r="H42" s="67" t="s">
        <v>22</v>
      </c>
      <c r="I42" s="67" t="s">
        <v>25</v>
      </c>
      <c r="J42" s="67" t="s">
        <v>257</v>
      </c>
      <c r="K42" s="67" t="s">
        <v>29</v>
      </c>
    </row>
    <row r="43" spans="1:11">
      <c r="A43" s="66" t="s">
        <v>55</v>
      </c>
      <c r="B43" s="66"/>
      <c r="C43" s="66" t="s">
        <v>252</v>
      </c>
      <c r="D43" s="67">
        <v>4236296</v>
      </c>
      <c r="E43" s="68">
        <v>407634002</v>
      </c>
      <c r="F43" s="69" t="s">
        <v>262</v>
      </c>
      <c r="G43" s="67" t="s">
        <v>256</v>
      </c>
      <c r="H43" s="67" t="s">
        <v>22</v>
      </c>
      <c r="I43" s="67" t="s">
        <v>25</v>
      </c>
      <c r="J43" s="67" t="s">
        <v>257</v>
      </c>
      <c r="K43" s="67" t="s">
        <v>29</v>
      </c>
    </row>
    <row r="44" spans="1:11">
      <c r="A44" s="66" t="s">
        <v>55</v>
      </c>
      <c r="B44" s="66"/>
      <c r="C44" s="66" t="s">
        <v>252</v>
      </c>
      <c r="D44" s="67">
        <v>4250117</v>
      </c>
      <c r="E44" s="68">
        <v>407630006</v>
      </c>
      <c r="F44" s="69" t="s">
        <v>265</v>
      </c>
      <c r="G44" s="67" t="s">
        <v>256</v>
      </c>
      <c r="H44" s="67" t="s">
        <v>22</v>
      </c>
      <c r="I44" s="67" t="s">
        <v>25</v>
      </c>
      <c r="J44" s="67" t="s">
        <v>257</v>
      </c>
      <c r="K44" s="67" t="s">
        <v>29</v>
      </c>
    </row>
    <row r="45" spans="1:11">
      <c r="A45" s="66" t="s">
        <v>55</v>
      </c>
      <c r="B45" s="66"/>
      <c r="C45" s="66" t="s">
        <v>252</v>
      </c>
      <c r="D45" s="67">
        <v>4233045</v>
      </c>
      <c r="E45" s="68">
        <v>407633008</v>
      </c>
      <c r="F45" s="69" t="s">
        <v>266</v>
      </c>
      <c r="G45" s="67" t="s">
        <v>256</v>
      </c>
      <c r="H45" s="67" t="s">
        <v>22</v>
      </c>
      <c r="I45" s="67" t="s">
        <v>25</v>
      </c>
      <c r="J45" s="67" t="s">
        <v>257</v>
      </c>
      <c r="K45" s="67" t="s">
        <v>29</v>
      </c>
    </row>
    <row r="46" spans="1:11">
      <c r="A46" s="66" t="s">
        <v>55</v>
      </c>
      <c r="B46" s="66"/>
      <c r="C46" s="66" t="s">
        <v>252</v>
      </c>
      <c r="D46" s="67">
        <v>4236297</v>
      </c>
      <c r="E46" s="68">
        <v>407635001</v>
      </c>
      <c r="F46" s="69" t="s">
        <v>269</v>
      </c>
      <c r="G46" s="67" t="s">
        <v>256</v>
      </c>
      <c r="H46" s="67" t="s">
        <v>22</v>
      </c>
      <c r="I46" s="67" t="s">
        <v>25</v>
      </c>
      <c r="J46" s="67" t="s">
        <v>257</v>
      </c>
      <c r="K46" s="67" t="s">
        <v>29</v>
      </c>
    </row>
    <row r="47" spans="1:11">
      <c r="A47" s="66" t="s">
        <v>55</v>
      </c>
      <c r="B47" s="66"/>
      <c r="C47" s="66" t="s">
        <v>252</v>
      </c>
      <c r="D47" s="67">
        <v>35609893</v>
      </c>
      <c r="E47" s="68" t="s">
        <v>272</v>
      </c>
      <c r="F47" s="69" t="s">
        <v>273</v>
      </c>
      <c r="G47" s="67" t="s">
        <v>54</v>
      </c>
      <c r="H47" s="67" t="s">
        <v>22</v>
      </c>
      <c r="I47" s="67" t="s">
        <v>25</v>
      </c>
      <c r="J47" s="67" t="s">
        <v>42</v>
      </c>
      <c r="K47" s="67" t="s">
        <v>29</v>
      </c>
    </row>
    <row r="48" spans="1:11">
      <c r="A48" s="66" t="s">
        <v>55</v>
      </c>
      <c r="B48" s="66"/>
      <c r="C48" s="66" t="s">
        <v>252</v>
      </c>
      <c r="D48" s="67">
        <v>35609891</v>
      </c>
      <c r="E48" s="68">
        <v>1087341000000100</v>
      </c>
      <c r="F48" s="69" t="s">
        <v>275</v>
      </c>
      <c r="G48" s="67" t="s">
        <v>21</v>
      </c>
      <c r="H48" s="67" t="s">
        <v>22</v>
      </c>
      <c r="I48" s="67" t="s">
        <v>25</v>
      </c>
      <c r="J48" s="67" t="s">
        <v>28</v>
      </c>
      <c r="K48" s="67" t="s">
        <v>29</v>
      </c>
    </row>
    <row r="49" spans="1:11">
      <c r="A49" s="66" t="s">
        <v>55</v>
      </c>
      <c r="B49" s="66"/>
      <c r="C49" s="66" t="s">
        <v>252</v>
      </c>
      <c r="D49" s="67">
        <v>36674488</v>
      </c>
      <c r="E49" s="68">
        <v>774093002</v>
      </c>
      <c r="F49" s="69" t="s">
        <v>252</v>
      </c>
      <c r="G49" s="67" t="s">
        <v>21</v>
      </c>
      <c r="H49" s="67" t="s">
        <v>22</v>
      </c>
      <c r="I49" s="67" t="s">
        <v>25</v>
      </c>
      <c r="J49" s="67" t="s">
        <v>28</v>
      </c>
      <c r="K49" s="67" t="s">
        <v>29</v>
      </c>
    </row>
    <row r="50" spans="1:11">
      <c r="A50" s="66" t="s">
        <v>55</v>
      </c>
      <c r="B50" s="66"/>
      <c r="C50" s="66" t="s">
        <v>252</v>
      </c>
      <c r="D50" s="67">
        <v>36676826</v>
      </c>
      <c r="E50" s="68">
        <v>774094008</v>
      </c>
      <c r="F50" s="69" t="s">
        <v>57</v>
      </c>
      <c r="G50" s="67" t="s">
        <v>54</v>
      </c>
      <c r="H50" s="67" t="s">
        <v>22</v>
      </c>
      <c r="I50" s="67" t="s">
        <v>25</v>
      </c>
      <c r="J50" s="67" t="s">
        <v>42</v>
      </c>
      <c r="K50" s="67" t="s">
        <v>29</v>
      </c>
    </row>
    <row r="51" spans="1:11">
      <c r="A51" s="66" t="s">
        <v>55</v>
      </c>
      <c r="B51" s="66"/>
      <c r="C51" s="66" t="s">
        <v>252</v>
      </c>
      <c r="D51" s="67">
        <v>36676827</v>
      </c>
      <c r="E51" s="68">
        <v>774095009</v>
      </c>
      <c r="F51" s="69" t="s">
        <v>282</v>
      </c>
      <c r="G51" s="67" t="s">
        <v>59</v>
      </c>
      <c r="H51" s="67" t="s">
        <v>22</v>
      </c>
      <c r="I51" s="67" t="s">
        <v>25</v>
      </c>
      <c r="J51" s="67" t="s">
        <v>59</v>
      </c>
      <c r="K51" s="67" t="s">
        <v>29</v>
      </c>
    </row>
    <row r="52" spans="1:11">
      <c r="A52" s="66" t="s">
        <v>55</v>
      </c>
      <c r="B52" s="66"/>
      <c r="C52" s="66" t="s">
        <v>252</v>
      </c>
      <c r="D52" s="67">
        <v>4250116</v>
      </c>
      <c r="E52" s="68">
        <v>407628009</v>
      </c>
      <c r="F52" s="69" t="s">
        <v>287</v>
      </c>
      <c r="G52" s="67" t="s">
        <v>256</v>
      </c>
      <c r="H52" s="67" t="s">
        <v>22</v>
      </c>
      <c r="I52" s="67" t="s">
        <v>25</v>
      </c>
      <c r="J52" s="67" t="s">
        <v>257</v>
      </c>
      <c r="K52" s="67" t="s">
        <v>29</v>
      </c>
    </row>
    <row r="53" spans="1:11">
      <c r="A53" s="66" t="s">
        <v>55</v>
      </c>
      <c r="B53" s="66"/>
      <c r="C53" s="66" t="s">
        <v>252</v>
      </c>
      <c r="D53" s="67">
        <v>35609892</v>
      </c>
      <c r="E53" s="68" t="s">
        <v>289</v>
      </c>
      <c r="F53" s="69" t="s">
        <v>290</v>
      </c>
      <c r="G53" s="67" t="s">
        <v>59</v>
      </c>
      <c r="H53" s="67" t="s">
        <v>22</v>
      </c>
      <c r="I53" s="67" t="s">
        <v>25</v>
      </c>
      <c r="J53" s="67" t="s">
        <v>59</v>
      </c>
      <c r="K53" s="67" t="s">
        <v>29</v>
      </c>
    </row>
    <row r="54" spans="1:11">
      <c r="A54" s="71" t="s">
        <v>47</v>
      </c>
      <c r="B54" s="72"/>
      <c r="C54" s="72" t="s">
        <v>298</v>
      </c>
      <c r="D54" s="73">
        <v>4166746</v>
      </c>
      <c r="E54" s="74">
        <v>273917002</v>
      </c>
      <c r="F54" s="75" t="s">
        <v>305</v>
      </c>
      <c r="G54" s="73" t="s">
        <v>21</v>
      </c>
      <c r="H54" s="73" t="s">
        <v>22</v>
      </c>
      <c r="I54" s="73" t="s">
        <v>25</v>
      </c>
      <c r="J54" s="73" t="s">
        <v>28</v>
      </c>
      <c r="K54" s="73" t="s">
        <v>29</v>
      </c>
    </row>
    <row r="55" spans="1:11">
      <c r="A55" s="76"/>
      <c r="B55" s="76" t="s">
        <v>310</v>
      </c>
      <c r="C55" s="77" t="s">
        <v>311</v>
      </c>
      <c r="D55" s="73">
        <v>4158884</v>
      </c>
      <c r="E55" s="74">
        <v>273921009</v>
      </c>
      <c r="F55" s="75" t="s">
        <v>313</v>
      </c>
      <c r="G55" s="73" t="s">
        <v>21</v>
      </c>
      <c r="H55" s="73" t="s">
        <v>22</v>
      </c>
      <c r="I55" s="73" t="s">
        <v>25</v>
      </c>
      <c r="J55" s="73" t="s">
        <v>28</v>
      </c>
      <c r="K55" s="73" t="s">
        <v>29</v>
      </c>
    </row>
    <row r="56" spans="1:11">
      <c r="A56" s="76"/>
      <c r="B56" s="76" t="s">
        <v>310</v>
      </c>
      <c r="C56" s="77" t="s">
        <v>311</v>
      </c>
      <c r="D56" s="73">
        <v>4151629</v>
      </c>
      <c r="E56" s="78">
        <v>311481008</v>
      </c>
      <c r="F56" s="75" t="s">
        <v>240</v>
      </c>
      <c r="G56" s="73" t="s">
        <v>21</v>
      </c>
      <c r="H56" s="73" t="s">
        <v>22</v>
      </c>
      <c r="I56" s="73" t="s">
        <v>25</v>
      </c>
      <c r="J56" s="73" t="s">
        <v>28</v>
      </c>
      <c r="K56" s="73" t="s">
        <v>29</v>
      </c>
    </row>
    <row r="57" spans="1:11">
      <c r="A57" s="76"/>
      <c r="B57" s="76" t="s">
        <v>310</v>
      </c>
      <c r="C57" s="77" t="s">
        <v>320</v>
      </c>
      <c r="D57" s="73">
        <v>4215005</v>
      </c>
      <c r="E57" s="74">
        <v>80982006</v>
      </c>
      <c r="F57" s="75" t="s">
        <v>321</v>
      </c>
      <c r="G57" s="73" t="s">
        <v>59</v>
      </c>
      <c r="H57" s="73" t="s">
        <v>22</v>
      </c>
      <c r="I57" s="73" t="s">
        <v>25</v>
      </c>
      <c r="J57" s="73" t="s">
        <v>59</v>
      </c>
      <c r="K57" s="73" t="s">
        <v>29</v>
      </c>
    </row>
    <row r="58" spans="1:11">
      <c r="A58" s="76"/>
      <c r="B58" s="76" t="s">
        <v>325</v>
      </c>
      <c r="C58" s="77" t="s">
        <v>326</v>
      </c>
      <c r="D58" s="79"/>
      <c r="E58" s="79"/>
      <c r="F58" s="79"/>
      <c r="G58" s="79"/>
      <c r="H58" s="79"/>
      <c r="I58" s="79"/>
      <c r="J58" s="79"/>
      <c r="K58" s="79"/>
    </row>
    <row r="59" spans="1:11">
      <c r="A59" s="76"/>
      <c r="B59" s="76" t="s">
        <v>327</v>
      </c>
      <c r="C59" s="76" t="s">
        <v>328</v>
      </c>
      <c r="D59" s="79"/>
      <c r="E59" s="79"/>
      <c r="F59" s="79"/>
      <c r="G59" s="79"/>
      <c r="H59" s="79"/>
      <c r="I59" s="79"/>
      <c r="J59" s="79"/>
      <c r="K59" s="79"/>
    </row>
    <row r="60" spans="1:11">
      <c r="A60" s="76"/>
      <c r="B60" s="76" t="s">
        <v>330</v>
      </c>
      <c r="C60" s="77" t="s">
        <v>331</v>
      </c>
      <c r="D60" s="79"/>
      <c r="E60" s="79"/>
      <c r="F60" s="79"/>
      <c r="G60" s="79"/>
      <c r="H60" s="79"/>
      <c r="I60" s="79"/>
      <c r="J60" s="79"/>
      <c r="K60" s="79"/>
    </row>
    <row r="61" spans="1:11">
      <c r="A61" s="76"/>
      <c r="B61" s="76" t="s">
        <v>334</v>
      </c>
      <c r="C61" s="76" t="s">
        <v>338</v>
      </c>
      <c r="D61" s="79"/>
      <c r="E61" s="79"/>
      <c r="F61" s="79"/>
      <c r="G61" s="79"/>
      <c r="H61" s="79"/>
      <c r="I61" s="79"/>
      <c r="J61" s="79"/>
      <c r="K61" s="79"/>
    </row>
    <row r="62" spans="1:11">
      <c r="A62" s="76"/>
      <c r="B62" s="76" t="s">
        <v>340</v>
      </c>
      <c r="C62" s="76" t="s">
        <v>341</v>
      </c>
      <c r="D62" s="73">
        <v>42538358</v>
      </c>
      <c r="E62" s="78">
        <v>761875004</v>
      </c>
      <c r="F62" s="75" t="s">
        <v>342</v>
      </c>
      <c r="G62" s="73" t="s">
        <v>54</v>
      </c>
      <c r="H62" s="73" t="s">
        <v>22</v>
      </c>
      <c r="I62" s="73" t="s">
        <v>25</v>
      </c>
      <c r="J62" s="73" t="s">
        <v>42</v>
      </c>
      <c r="K62" s="73" t="s">
        <v>29</v>
      </c>
    </row>
    <row r="63" spans="1:11">
      <c r="A63" s="76"/>
      <c r="B63" s="76" t="s">
        <v>330</v>
      </c>
      <c r="C63" s="77" t="s">
        <v>331</v>
      </c>
      <c r="D63" s="73">
        <v>4158883</v>
      </c>
      <c r="E63" s="74">
        <v>273920005</v>
      </c>
      <c r="F63" s="75" t="s">
        <v>353</v>
      </c>
      <c r="G63" s="73" t="s">
        <v>21</v>
      </c>
      <c r="H63" s="73" t="s">
        <v>22</v>
      </c>
      <c r="I63" s="73" t="s">
        <v>25</v>
      </c>
      <c r="J63" s="73" t="s">
        <v>28</v>
      </c>
      <c r="K63" s="73" t="s">
        <v>29</v>
      </c>
    </row>
    <row r="64" spans="1:11">
      <c r="A64" s="80" t="s">
        <v>51</v>
      </c>
      <c r="B64" s="80"/>
      <c r="C64" s="80" t="s">
        <v>355</v>
      </c>
      <c r="D64" s="81">
        <v>4165285</v>
      </c>
      <c r="E64" s="82">
        <v>273620008</v>
      </c>
      <c r="F64" s="83" t="s">
        <v>357</v>
      </c>
      <c r="G64" s="81" t="s">
        <v>59</v>
      </c>
      <c r="H64" s="81" t="s">
        <v>22</v>
      </c>
      <c r="I64" s="81" t="s">
        <v>25</v>
      </c>
      <c r="J64" s="81" t="s">
        <v>59</v>
      </c>
      <c r="K64" s="81" t="s">
        <v>29</v>
      </c>
    </row>
    <row r="65" spans="1:11">
      <c r="A65" s="84"/>
      <c r="B65" s="85"/>
      <c r="C65" s="86" t="s">
        <v>360</v>
      </c>
      <c r="D65" s="84"/>
      <c r="E65" s="84"/>
      <c r="F65" s="84"/>
      <c r="G65" s="84"/>
      <c r="H65" s="84"/>
      <c r="I65" s="84"/>
      <c r="J65" s="84"/>
      <c r="K65" s="84"/>
    </row>
    <row r="66" spans="1:11">
      <c r="A66" s="84"/>
      <c r="B66" s="87"/>
      <c r="C66" s="87" t="s">
        <v>361</v>
      </c>
      <c r="D66" s="84"/>
      <c r="E66" s="84"/>
      <c r="F66" s="84"/>
      <c r="G66" s="84"/>
      <c r="H66" s="84"/>
      <c r="I66" s="84"/>
      <c r="J66" s="84"/>
      <c r="K66" s="84"/>
    </row>
    <row r="67" spans="1:11">
      <c r="A67" s="84"/>
      <c r="B67" s="87"/>
      <c r="C67" s="87" t="s">
        <v>362</v>
      </c>
      <c r="D67" s="84"/>
      <c r="E67" s="84"/>
      <c r="F67" s="84"/>
      <c r="G67" s="84"/>
      <c r="H67" s="84"/>
      <c r="I67" s="84"/>
      <c r="J67" s="84"/>
      <c r="K67" s="84"/>
    </row>
    <row r="68" spans="1:11">
      <c r="A68" s="84"/>
      <c r="B68" s="87"/>
      <c r="C68" s="87" t="s">
        <v>363</v>
      </c>
      <c r="D68" s="84"/>
      <c r="E68" s="84"/>
      <c r="F68" s="84"/>
      <c r="G68" s="84"/>
      <c r="H68" s="84"/>
      <c r="I68" s="84"/>
      <c r="J68" s="84"/>
      <c r="K68" s="84"/>
    </row>
    <row r="69" spans="1:11">
      <c r="A69" s="80"/>
      <c r="B69" s="87"/>
      <c r="C69" s="87" t="s">
        <v>364</v>
      </c>
      <c r="D69" s="81"/>
      <c r="E69" s="82"/>
      <c r="F69" s="88"/>
      <c r="G69" s="81"/>
      <c r="H69" s="81"/>
      <c r="I69" s="81"/>
      <c r="J69" s="81"/>
      <c r="K69" s="81"/>
    </row>
    <row r="70" spans="1:11">
      <c r="A70" s="84"/>
      <c r="B70" s="87"/>
      <c r="C70" s="87" t="s">
        <v>366</v>
      </c>
      <c r="D70" s="84"/>
      <c r="E70" s="84"/>
      <c r="F70" s="84"/>
      <c r="G70" s="84"/>
      <c r="H70" s="84"/>
      <c r="I70" s="84"/>
      <c r="J70" s="84"/>
      <c r="K70" s="84"/>
    </row>
    <row r="71" spans="1:11">
      <c r="A71" s="84"/>
      <c r="B71" s="87"/>
      <c r="C71" s="87" t="s">
        <v>368</v>
      </c>
      <c r="D71" s="84"/>
      <c r="E71" s="84"/>
      <c r="F71" s="84"/>
      <c r="G71" s="84"/>
      <c r="H71" s="84"/>
      <c r="I71" s="84"/>
      <c r="J71" s="84"/>
      <c r="K71" s="84"/>
    </row>
    <row r="72" spans="1:11">
      <c r="A72" s="84"/>
      <c r="B72" s="87"/>
      <c r="C72" s="87" t="s">
        <v>370</v>
      </c>
      <c r="D72" s="84"/>
      <c r="E72" s="84"/>
      <c r="F72" s="84"/>
      <c r="G72" s="84"/>
      <c r="H72" s="84"/>
      <c r="I72" s="84"/>
      <c r="J72" s="84"/>
      <c r="K72" s="84"/>
    </row>
    <row r="73" spans="1:11">
      <c r="A73" s="84"/>
      <c r="B73" s="87"/>
      <c r="C73" s="87" t="s">
        <v>372</v>
      </c>
      <c r="D73" s="84"/>
      <c r="E73" s="84"/>
      <c r="F73" s="84"/>
      <c r="G73" s="84"/>
      <c r="H73" s="84"/>
      <c r="I73" s="84"/>
      <c r="J73" s="84"/>
      <c r="K73" s="84"/>
    </row>
    <row r="74" spans="1:11">
      <c r="A74" s="84"/>
      <c r="B74" s="87"/>
      <c r="C74" s="87" t="s">
        <v>375</v>
      </c>
      <c r="D74" s="84"/>
      <c r="E74" s="84"/>
      <c r="F74" s="84"/>
      <c r="G74" s="84"/>
      <c r="H74" s="84"/>
      <c r="I74" s="84"/>
      <c r="J74" s="84"/>
      <c r="K74" s="84"/>
    </row>
  </sheetData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6" r:id="rId14"/>
    <hyperlink ref="F17" r:id="rId15"/>
    <hyperlink ref="F18" r:id="rId16"/>
    <hyperlink ref="F19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  <hyperlink ref="F38" r:id="rId34"/>
    <hyperlink ref="F39" r:id="rId35"/>
    <hyperlink ref="F40" r:id="rId36"/>
    <hyperlink ref="F41" r:id="rId37"/>
    <hyperlink ref="F42" r:id="rId38"/>
    <hyperlink ref="F43" r:id="rId39"/>
    <hyperlink ref="F44" r:id="rId40"/>
    <hyperlink ref="F45" r:id="rId41"/>
    <hyperlink ref="F46" r:id="rId42"/>
    <hyperlink ref="F47" r:id="rId43"/>
    <hyperlink ref="F48" r:id="rId44"/>
    <hyperlink ref="F49" r:id="rId45"/>
    <hyperlink ref="F50" r:id="rId46"/>
    <hyperlink ref="F51" r:id="rId47"/>
    <hyperlink ref="F52" r:id="rId48"/>
    <hyperlink ref="F53" r:id="rId49"/>
    <hyperlink ref="F54" r:id="rId50"/>
    <hyperlink ref="F55" r:id="rId51"/>
    <hyperlink ref="F56" r:id="rId52"/>
    <hyperlink ref="F57" r:id="rId53"/>
    <hyperlink ref="F62" r:id="rId54"/>
    <hyperlink ref="F63" r:id="rId55"/>
    <hyperlink ref="F64" r:id="rId56"/>
    <hyperlink ref="C65" r:id="rId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2"/>
  <sheetViews>
    <sheetView workbookViewId="0">
      <pane ySplit="1" topLeftCell="A2" activePane="bottomLeft" state="frozen"/>
      <selection pane="bottomLeft" activeCell="C25" sqref="C25"/>
    </sheetView>
  </sheetViews>
  <sheetFormatPr defaultColWidth="14.44140625" defaultRowHeight="15.75" customHeight="1"/>
  <cols>
    <col min="1" max="1" width="22.33203125" customWidth="1"/>
    <col min="3" max="3" width="22.33203125" customWidth="1"/>
  </cols>
  <sheetData>
    <row r="1" spans="1:4">
      <c r="A1" s="7" t="s">
        <v>6</v>
      </c>
      <c r="B1" s="8" t="s">
        <v>15</v>
      </c>
      <c r="C1" s="8" t="s">
        <v>16</v>
      </c>
      <c r="D1" s="8" t="s">
        <v>17</v>
      </c>
    </row>
    <row r="2" spans="1:4">
      <c r="A2" s="9" t="s">
        <v>12</v>
      </c>
      <c r="B2" s="10" t="s">
        <v>18</v>
      </c>
      <c r="C2" s="10" t="s">
        <v>20</v>
      </c>
    </row>
    <row r="3" spans="1:4">
      <c r="A3" s="12" t="s">
        <v>19</v>
      </c>
      <c r="B3" s="10" t="s">
        <v>18</v>
      </c>
      <c r="C3" s="10" t="s">
        <v>23</v>
      </c>
    </row>
    <row r="4" spans="1:4">
      <c r="A4" s="10" t="s">
        <v>24</v>
      </c>
      <c r="B4" s="10" t="s">
        <v>26</v>
      </c>
      <c r="C4" s="10" t="s">
        <v>27</v>
      </c>
      <c r="D4" s="10" t="s">
        <v>30</v>
      </c>
    </row>
    <row r="5" spans="1:4">
      <c r="A5" s="13" t="s">
        <v>31</v>
      </c>
      <c r="D5" s="10" t="s">
        <v>32</v>
      </c>
    </row>
    <row r="6" spans="1:4">
      <c r="A6" s="14" t="s">
        <v>33</v>
      </c>
      <c r="B6" s="10" t="s">
        <v>18</v>
      </c>
      <c r="C6" s="10" t="s">
        <v>23</v>
      </c>
    </row>
    <row r="7" spans="1:4">
      <c r="A7" s="15" t="s">
        <v>34</v>
      </c>
      <c r="B7" s="10" t="s">
        <v>18</v>
      </c>
      <c r="C7" s="10" t="s">
        <v>20</v>
      </c>
      <c r="D7" t="s">
        <v>385</v>
      </c>
    </row>
    <row r="8" spans="1:4">
      <c r="A8" s="16" t="s">
        <v>36</v>
      </c>
      <c r="B8" s="10" t="s">
        <v>18</v>
      </c>
      <c r="C8" s="10" t="s">
        <v>37</v>
      </c>
    </row>
    <row r="9" spans="1:4">
      <c r="A9" s="22" t="s">
        <v>38</v>
      </c>
      <c r="B9" s="10" t="s">
        <v>26</v>
      </c>
      <c r="C9" s="10" t="s">
        <v>27</v>
      </c>
      <c r="D9" s="10" t="s">
        <v>43</v>
      </c>
    </row>
    <row r="10" spans="1:4">
      <c r="A10" s="10" t="s">
        <v>44</v>
      </c>
      <c r="B10" s="10" t="s">
        <v>18</v>
      </c>
      <c r="C10" s="10" t="s">
        <v>45</v>
      </c>
      <c r="D10" s="10" t="s">
        <v>46</v>
      </c>
    </row>
    <row r="11" spans="1:4">
      <c r="A11" s="23" t="s">
        <v>47</v>
      </c>
      <c r="B11" s="10" t="s">
        <v>18</v>
      </c>
      <c r="C11" s="10" t="s">
        <v>50</v>
      </c>
      <c r="D11" s="10" t="s">
        <v>384</v>
      </c>
    </row>
    <row r="12" spans="1:4">
      <c r="A12" s="24" t="s">
        <v>51</v>
      </c>
      <c r="B12" s="10" t="s">
        <v>18</v>
      </c>
      <c r="C12" s="10" t="s">
        <v>52</v>
      </c>
      <c r="D12" s="10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11"/>
  <sheetViews>
    <sheetView workbookViewId="0">
      <pane ySplit="1" topLeftCell="A89" activePane="bottomLeft" state="frozen"/>
      <selection pane="bottomLeft" activeCell="B113" sqref="B113"/>
    </sheetView>
  </sheetViews>
  <sheetFormatPr defaultColWidth="14.44140625" defaultRowHeight="15.75" customHeight="1"/>
  <cols>
    <col min="1" max="1" width="44.44140625" customWidth="1"/>
    <col min="2" max="2" width="61.44140625" customWidth="1"/>
  </cols>
  <sheetData>
    <row r="1" spans="1:10">
      <c r="A1" s="29" t="s">
        <v>61</v>
      </c>
      <c r="B1" s="1" t="s">
        <v>2</v>
      </c>
      <c r="C1" s="1" t="s">
        <v>3</v>
      </c>
      <c r="D1" s="1" t="s">
        <v>4</v>
      </c>
      <c r="E1" s="2" t="s">
        <v>5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</row>
    <row r="2" spans="1:10" ht="15.75" customHeight="1">
      <c r="A2" s="30" t="s">
        <v>63</v>
      </c>
      <c r="B2" s="31" t="str">
        <f ca="1">IFERROR(__xludf.DUMMYFUNCTION("GOOGLETRANSLATE(A2, ""zh"", ""en"")"),"Scale Chinese name (Chinese name of scale)")</f>
        <v>Scale Chinese name (Chinese name of scale)</v>
      </c>
    </row>
    <row r="3" spans="1:10" ht="15.75" customHeight="1">
      <c r="A3" s="30" t="s">
        <v>65</v>
      </c>
      <c r="B3" s="31" t="str">
        <f ca="1">IFERROR(__xludf.DUMMYFUNCTION("GOOGLETRANSLATE(A3, ""zh"", ""en"")"),"Eysenck Personality Questionnaire EPQ (adult)")</f>
        <v>Eysenck Personality Questionnaire EPQ (adult)</v>
      </c>
      <c r="C3" s="32">
        <v>4125191</v>
      </c>
      <c r="D3" s="33">
        <v>304724006</v>
      </c>
      <c r="E3" s="34" t="s">
        <v>66</v>
      </c>
      <c r="F3" s="32" t="s">
        <v>21</v>
      </c>
      <c r="G3" s="32" t="s">
        <v>22</v>
      </c>
      <c r="H3" s="32" t="s">
        <v>25</v>
      </c>
      <c r="I3" s="32" t="s">
        <v>28</v>
      </c>
      <c r="J3" s="32" t="s">
        <v>29</v>
      </c>
    </row>
    <row r="4" spans="1:10" ht="15.75" customHeight="1">
      <c r="A4" s="30" t="s">
        <v>65</v>
      </c>
      <c r="B4" s="31" t="str">
        <f ca="1">IFERROR(__xludf.DUMMYFUNCTION("GOOGLETRANSLATE(A4, ""zh"", ""en"")"),"Eysenck Personality Questionnaire EPQ (adult)")</f>
        <v>Eysenck Personality Questionnaire EPQ (adult)</v>
      </c>
      <c r="C4" s="32">
        <v>46286790</v>
      </c>
      <c r="D4" s="33">
        <v>974021000000101</v>
      </c>
      <c r="E4" s="34" t="s">
        <v>67</v>
      </c>
      <c r="F4" s="32" t="s">
        <v>54</v>
      </c>
      <c r="G4" s="32" t="s">
        <v>22</v>
      </c>
      <c r="H4" s="32" t="s">
        <v>25</v>
      </c>
      <c r="I4" s="32" t="s">
        <v>42</v>
      </c>
      <c r="J4" s="32" t="s">
        <v>29</v>
      </c>
    </row>
    <row r="5" spans="1:10" ht="15.75" customHeight="1">
      <c r="A5" s="30" t="s">
        <v>65</v>
      </c>
      <c r="B5" s="31" t="str">
        <f ca="1">IFERROR(__xludf.DUMMYFUNCTION("GOOGLETRANSLATE(A5, ""zh"", ""en"")"),"Eysenck Personality Questionnaire EPQ (adult)")</f>
        <v>Eysenck Personality Questionnaire EPQ (adult)</v>
      </c>
      <c r="C5" s="32">
        <v>36713596</v>
      </c>
      <c r="D5" s="33">
        <v>718344007</v>
      </c>
      <c r="E5" s="34" t="s">
        <v>68</v>
      </c>
      <c r="F5" s="32" t="s">
        <v>59</v>
      </c>
      <c r="G5" s="32" t="s">
        <v>22</v>
      </c>
      <c r="H5" s="32" t="s">
        <v>25</v>
      </c>
      <c r="I5" s="32" t="s">
        <v>59</v>
      </c>
      <c r="J5" s="32" t="s">
        <v>29</v>
      </c>
    </row>
    <row r="6" spans="1:10">
      <c r="A6" s="36" t="s">
        <v>84</v>
      </c>
      <c r="B6" s="31" t="str">
        <f ca="1">IFERROR(__xludf.DUMMYFUNCTION("GOOGLETRANSLATE(A6, ""zh"", ""en"")"),"Children who painted scale test")</f>
        <v>Children who painted scale test</v>
      </c>
    </row>
    <row r="7" spans="1:10" ht="15.75" customHeight="1">
      <c r="A7" s="30" t="s">
        <v>87</v>
      </c>
      <c r="B7" s="31" t="str">
        <f ca="1">IFERROR(__xludf.DUMMYFUNCTION("GOOGLETRANSLATE(A7, ""zh"", ""en"")"),"Self-Rating Depression Scale (SDS)")</f>
        <v>Self-Rating Depression Scale (SDS)</v>
      </c>
      <c r="C7" s="38">
        <v>4165613</v>
      </c>
      <c r="D7" s="39">
        <v>273940003</v>
      </c>
      <c r="E7" s="40" t="s">
        <v>98</v>
      </c>
      <c r="F7" s="38" t="s">
        <v>21</v>
      </c>
      <c r="G7" s="38" t="s">
        <v>22</v>
      </c>
      <c r="H7" s="38" t="s">
        <v>25</v>
      </c>
      <c r="I7" s="38" t="s">
        <v>28</v>
      </c>
      <c r="J7" s="38" t="s">
        <v>29</v>
      </c>
    </row>
    <row r="8" spans="1:10" ht="15.75" customHeight="1">
      <c r="A8" s="30" t="s">
        <v>115</v>
      </c>
      <c r="B8" s="31" t="str">
        <f ca="1">IFERROR(__xludf.DUMMYFUNCTION("GOOGLETRANSLATE(A8, ""zh"", ""en"")"),"Michigan Alcohol Dependence Questionnaire (MAST)")</f>
        <v>Michigan Alcohol Dependence Questionnaire (MAST)</v>
      </c>
      <c r="C8" s="38">
        <v>4165123</v>
      </c>
      <c r="D8" s="39">
        <v>273608000</v>
      </c>
      <c r="E8" s="40" t="s">
        <v>121</v>
      </c>
      <c r="F8" s="38" t="s">
        <v>21</v>
      </c>
      <c r="G8" s="38" t="s">
        <v>22</v>
      </c>
      <c r="H8" s="38" t="s">
        <v>25</v>
      </c>
      <c r="I8" s="38" t="s">
        <v>28</v>
      </c>
      <c r="J8" s="38" t="s">
        <v>29</v>
      </c>
    </row>
    <row r="9" spans="1:10" ht="15.75" customHeight="1">
      <c r="A9" s="30" t="s">
        <v>115</v>
      </c>
      <c r="B9" s="31" t="str">
        <f ca="1">IFERROR(__xludf.DUMMYFUNCTION("GOOGLETRANSLATE(A9, ""zh"", ""en"")"),"Michigan Alcohol Dependence Questionnaire (MAST)")</f>
        <v>Michigan Alcohol Dependence Questionnaire (MAST)</v>
      </c>
      <c r="C9" s="32">
        <v>4157524</v>
      </c>
      <c r="D9" s="33">
        <v>273609008</v>
      </c>
      <c r="E9" s="34" t="s">
        <v>142</v>
      </c>
      <c r="F9" s="32" t="s">
        <v>21</v>
      </c>
      <c r="G9" s="32" t="s">
        <v>22</v>
      </c>
      <c r="H9" s="32" t="s">
        <v>25</v>
      </c>
      <c r="I9" s="32" t="s">
        <v>28</v>
      </c>
      <c r="J9" s="32" t="s">
        <v>29</v>
      </c>
    </row>
    <row r="10" spans="1:10" ht="15.75" customHeight="1">
      <c r="A10" s="30" t="s">
        <v>115</v>
      </c>
      <c r="B10" s="31" t="str">
        <f ca="1">IFERROR(__xludf.DUMMYFUNCTION("GOOGLETRANSLATE(A10, ""zh"", ""en"")"),"Michigan Alcohol Dependence Questionnaire (MAST)")</f>
        <v>Michigan Alcohol Dependence Questionnaire (MAST)</v>
      </c>
      <c r="C10" s="32">
        <v>42869699</v>
      </c>
      <c r="D10" s="33" t="s">
        <v>169</v>
      </c>
      <c r="E10" s="34" t="s">
        <v>171</v>
      </c>
      <c r="F10" s="32" t="s">
        <v>101</v>
      </c>
      <c r="G10" s="32" t="s">
        <v>22</v>
      </c>
      <c r="H10" s="32" t="s">
        <v>25</v>
      </c>
      <c r="I10" s="32" t="s">
        <v>42</v>
      </c>
      <c r="J10" s="32" t="s">
        <v>105</v>
      </c>
    </row>
    <row r="11" spans="1:10" ht="15.75" customHeight="1">
      <c r="A11" s="30" t="s">
        <v>115</v>
      </c>
      <c r="B11" s="31" t="str">
        <f ca="1">IFERROR(__xludf.DUMMYFUNCTION("GOOGLETRANSLATE(A11, ""zh"", ""en"")"),"Michigan Alcohol Dependence Questionnaire (MAST)")</f>
        <v>Michigan Alcohol Dependence Questionnaire (MAST)</v>
      </c>
      <c r="C11" s="32">
        <v>4158508</v>
      </c>
      <c r="D11" s="33">
        <v>273610003</v>
      </c>
      <c r="E11" s="34" t="s">
        <v>175</v>
      </c>
      <c r="F11" s="32" t="s">
        <v>21</v>
      </c>
      <c r="G11" s="32" t="s">
        <v>22</v>
      </c>
      <c r="H11" s="32" t="s">
        <v>25</v>
      </c>
      <c r="I11" s="32" t="s">
        <v>28</v>
      </c>
      <c r="J11" s="32" t="s">
        <v>29</v>
      </c>
    </row>
    <row r="12" spans="1:10" ht="15.75" customHeight="1">
      <c r="A12" s="42" t="s">
        <v>115</v>
      </c>
      <c r="B12" s="43" t="str">
        <f ca="1">IFERROR(__xludf.DUMMYFUNCTION("GOOGLETRANSLATE(A12, ""zh"", ""en"")"),"Michigan Alcohol Dependence Questionnaire (MAST)")</f>
        <v>Michigan Alcohol Dependence Questionnaire (MAST)</v>
      </c>
      <c r="C12" s="19">
        <v>42869698</v>
      </c>
      <c r="D12" s="20" t="s">
        <v>177</v>
      </c>
      <c r="E12" s="21" t="s">
        <v>178</v>
      </c>
      <c r="F12" s="19" t="s">
        <v>101</v>
      </c>
      <c r="G12" s="19" t="s">
        <v>22</v>
      </c>
      <c r="H12" s="19" t="s">
        <v>25</v>
      </c>
      <c r="I12" s="19" t="s">
        <v>42</v>
      </c>
      <c r="J12" s="19" t="s">
        <v>105</v>
      </c>
    </row>
    <row r="13" spans="1:10" ht="15.75" customHeight="1">
      <c r="A13" s="30" t="s">
        <v>180</v>
      </c>
      <c r="B13" s="31" t="str">
        <f ca="1">IFERROR(__xludf.DUMMYFUNCTION("GOOGLETRANSLATE(A13, ""zh"", ""en"")"),"Geriatric Depression Scale (GDS)")</f>
        <v>Geriatric Depression Scale (GDS)</v>
      </c>
      <c r="C13" s="10" t="s">
        <v>182</v>
      </c>
    </row>
    <row r="14" spans="1:10" ht="15.75" customHeight="1">
      <c r="A14" s="30" t="s">
        <v>183</v>
      </c>
      <c r="B14" s="31" t="str">
        <f ca="1">IFERROR(__xludf.DUMMYFUNCTION("GOOGLETRANSLATE(A14, ""zh"", ""en"")"),"Test Number Cancellation")</f>
        <v>Test Number Cancellation</v>
      </c>
      <c r="C14" s="10" t="s">
        <v>78</v>
      </c>
    </row>
    <row r="15" spans="1:10" ht="15.75" customHeight="1">
      <c r="A15" s="30" t="s">
        <v>184</v>
      </c>
      <c r="B15" s="31" t="str">
        <f ca="1">IFERROR(__xludf.DUMMYFUNCTION("GOOGLETRANSLATE(A15, ""zh"", ""en"")"),"Hamilton Depression Scale (HAMD)")</f>
        <v>Hamilton Depression Scale (HAMD)</v>
      </c>
      <c r="C15" s="10" t="s">
        <v>182</v>
      </c>
    </row>
    <row r="16" spans="1:10" ht="15.75" customHeight="1">
      <c r="A16" s="30" t="s">
        <v>185</v>
      </c>
      <c r="B16" s="31" t="str">
        <f ca="1">IFERROR(__xludf.DUMMYFUNCTION("GOOGLETRANSLATE(A16, ""zh"", ""en"")"),"Montreal Cognitive Assessment (MOCA)")</f>
        <v>Montreal Cognitive Assessment (MOCA)</v>
      </c>
      <c r="C16" s="32">
        <v>36684974</v>
      </c>
      <c r="D16" s="33">
        <v>459661000124109</v>
      </c>
      <c r="E16" s="34" t="s">
        <v>186</v>
      </c>
      <c r="F16" s="32" t="s">
        <v>59</v>
      </c>
      <c r="G16" s="32" t="s">
        <v>22</v>
      </c>
      <c r="H16" s="32" t="s">
        <v>25</v>
      </c>
      <c r="I16" s="32" t="s">
        <v>59</v>
      </c>
      <c r="J16" s="32" t="s">
        <v>29</v>
      </c>
    </row>
    <row r="17" spans="1:10" ht="15.75" customHeight="1">
      <c r="A17" s="30" t="s">
        <v>185</v>
      </c>
      <c r="B17" s="31" t="str">
        <f ca="1">IFERROR(__xludf.DUMMYFUNCTION("GOOGLETRANSLATE(A17, ""zh"", ""en"")"),"Montreal Cognitive Assessment (MOCA)")</f>
        <v>Montreal Cognitive Assessment (MOCA)</v>
      </c>
      <c r="C17" s="32">
        <v>44808667</v>
      </c>
      <c r="D17" s="33">
        <v>859361000000104</v>
      </c>
      <c r="E17" s="34" t="s">
        <v>186</v>
      </c>
      <c r="F17" s="32" t="s">
        <v>59</v>
      </c>
      <c r="G17" s="32" t="s">
        <v>22</v>
      </c>
      <c r="H17" s="32" t="s">
        <v>25</v>
      </c>
      <c r="I17" s="32" t="s">
        <v>59</v>
      </c>
      <c r="J17" s="32" t="s">
        <v>29</v>
      </c>
    </row>
    <row r="18" spans="1:10" ht="15.75" customHeight="1">
      <c r="A18" s="30" t="s">
        <v>185</v>
      </c>
      <c r="B18" s="31" t="str">
        <f ca="1">IFERROR(__xludf.DUMMYFUNCTION("GOOGLETRANSLATE(A18, ""zh"", ""en"")"),"Montreal Cognitive Assessment (MOCA)")</f>
        <v>Montreal Cognitive Assessment (MOCA)</v>
      </c>
      <c r="C18" s="32">
        <v>43054876</v>
      </c>
      <c r="D18" s="33" t="s">
        <v>188</v>
      </c>
      <c r="E18" s="34" t="s">
        <v>189</v>
      </c>
      <c r="F18" s="32" t="s">
        <v>101</v>
      </c>
      <c r="G18" s="32" t="s">
        <v>22</v>
      </c>
      <c r="H18" s="32" t="s">
        <v>25</v>
      </c>
      <c r="I18" s="32" t="s">
        <v>42</v>
      </c>
      <c r="J18" s="32" t="s">
        <v>105</v>
      </c>
    </row>
    <row r="19" spans="1:10" ht="15.75" customHeight="1">
      <c r="A19" s="30" t="s">
        <v>185</v>
      </c>
      <c r="B19" s="31" t="str">
        <f ca="1">IFERROR(__xludf.DUMMYFUNCTION("GOOGLETRANSLATE(A19, ""zh"", ""en"")"),"Montreal Cognitive Assessment (MOCA)")</f>
        <v>Montreal Cognitive Assessment (MOCA)</v>
      </c>
      <c r="C19" s="32">
        <v>36684973</v>
      </c>
      <c r="D19" s="49">
        <v>459651000124107</v>
      </c>
      <c r="E19" s="34" t="s">
        <v>191</v>
      </c>
      <c r="F19" s="32" t="s">
        <v>54</v>
      </c>
      <c r="G19" s="32" t="s">
        <v>22</v>
      </c>
      <c r="H19" s="32" t="s">
        <v>25</v>
      </c>
      <c r="I19" s="32" t="s">
        <v>42</v>
      </c>
      <c r="J19" s="32" t="s">
        <v>29</v>
      </c>
    </row>
    <row r="20" spans="1:10" ht="15.75" customHeight="1">
      <c r="A20" s="30" t="s">
        <v>185</v>
      </c>
      <c r="B20" s="31" t="str">
        <f ca="1">IFERROR(__xludf.DUMMYFUNCTION("GOOGLETRANSLATE(A20, ""zh"", ""en"")"),"Montreal Cognitive Assessment (MOCA)")</f>
        <v>Montreal Cognitive Assessment (MOCA)</v>
      </c>
      <c r="C20" s="32">
        <v>44808668</v>
      </c>
      <c r="D20" s="49">
        <v>859371000000106</v>
      </c>
      <c r="E20" s="34" t="s">
        <v>191</v>
      </c>
      <c r="F20" s="32" t="s">
        <v>54</v>
      </c>
      <c r="G20" s="32" t="s">
        <v>22</v>
      </c>
      <c r="H20" s="32" t="s">
        <v>25</v>
      </c>
      <c r="I20" s="32" t="s">
        <v>42</v>
      </c>
      <c r="J20" s="32" t="s">
        <v>29</v>
      </c>
    </row>
    <row r="21" spans="1:10" ht="15.75" customHeight="1">
      <c r="A21" s="30" t="s">
        <v>185</v>
      </c>
      <c r="B21" s="31" t="str">
        <f ca="1">IFERROR(__xludf.DUMMYFUNCTION("GOOGLETRANSLATE(A21, ""zh"", ""en"")"),"Montreal Cognitive Assessment (MOCA)")</f>
        <v>Montreal Cognitive Assessment (MOCA)</v>
      </c>
      <c r="C21" s="38">
        <v>44808666</v>
      </c>
      <c r="D21" s="39">
        <v>859351000000102</v>
      </c>
      <c r="E21" s="40" t="s">
        <v>194</v>
      </c>
      <c r="F21" s="38" t="s">
        <v>21</v>
      </c>
      <c r="G21" s="38" t="s">
        <v>22</v>
      </c>
      <c r="H21" s="38" t="s">
        <v>25</v>
      </c>
      <c r="I21" s="38" t="s">
        <v>28</v>
      </c>
      <c r="J21" s="38" t="s">
        <v>29</v>
      </c>
    </row>
    <row r="22" spans="1:10" ht="15.75" customHeight="1">
      <c r="A22" s="30" t="s">
        <v>195</v>
      </c>
      <c r="B22" s="31" t="str">
        <f ca="1">IFERROR(__xludf.DUMMYFUNCTION("GOOGLETRANSLATE(A22, ""zh"", ""en"")"),"Raven Advanced Progressive Matrices (RAVEN)")</f>
        <v>Raven Advanced Progressive Matrices (RAVEN)</v>
      </c>
      <c r="C22" s="32">
        <v>37397499</v>
      </c>
      <c r="D22" s="33">
        <v>718148002</v>
      </c>
      <c r="E22" s="34" t="s">
        <v>196</v>
      </c>
      <c r="F22" s="32" t="s">
        <v>21</v>
      </c>
      <c r="G22" s="32" t="s">
        <v>22</v>
      </c>
      <c r="H22" s="32" t="s">
        <v>25</v>
      </c>
      <c r="I22" s="32" t="s">
        <v>28</v>
      </c>
      <c r="J22" s="32" t="s">
        <v>29</v>
      </c>
    </row>
    <row r="23" spans="1:10" ht="15.75" customHeight="1">
      <c r="A23" s="30" t="s">
        <v>195</v>
      </c>
      <c r="B23" s="31" t="str">
        <f ca="1">IFERROR(__xludf.DUMMYFUNCTION("GOOGLETRANSLATE(A23, ""zh"", ""en"")"),"Raven Advanced Progressive Matrices (RAVEN)")</f>
        <v>Raven Advanced Progressive Matrices (RAVEN)</v>
      </c>
      <c r="C23" s="38">
        <v>36717124</v>
      </c>
      <c r="D23" s="39">
        <v>720478002</v>
      </c>
      <c r="E23" s="40" t="s">
        <v>197</v>
      </c>
      <c r="F23" s="38" t="s">
        <v>54</v>
      </c>
      <c r="G23" s="38" t="s">
        <v>22</v>
      </c>
      <c r="H23" s="38" t="s">
        <v>25</v>
      </c>
      <c r="I23" s="38" t="s">
        <v>42</v>
      </c>
      <c r="J23" s="38" t="s">
        <v>29</v>
      </c>
    </row>
    <row r="24" spans="1:10" ht="15.75" customHeight="1">
      <c r="A24" s="30" t="s">
        <v>195</v>
      </c>
      <c r="B24" s="31" t="str">
        <f ca="1">IFERROR(__xludf.DUMMYFUNCTION("GOOGLETRANSLATE(A24, ""zh"", ""en"")"),"Raven Advanced Progressive Matrices (RAVEN)")</f>
        <v>Raven Advanced Progressive Matrices (RAVEN)</v>
      </c>
      <c r="C24" s="38">
        <v>37397020</v>
      </c>
      <c r="D24" s="39">
        <v>717032003</v>
      </c>
      <c r="E24" s="40" t="s">
        <v>199</v>
      </c>
      <c r="F24" s="38" t="s">
        <v>59</v>
      </c>
      <c r="G24" s="38" t="s">
        <v>22</v>
      </c>
      <c r="H24" s="38" t="s">
        <v>25</v>
      </c>
      <c r="I24" s="38" t="s">
        <v>59</v>
      </c>
      <c r="J24" s="38" t="s">
        <v>29</v>
      </c>
    </row>
    <row r="25" spans="1:10" ht="15.75" customHeight="1">
      <c r="A25" s="42" t="s">
        <v>201</v>
      </c>
      <c r="B25" s="43" t="str">
        <f ca="1">IFERROR(__xludf.DUMMYFUNCTION("GOOGLETRANSLATE(A25, ""zh"", ""en"")"),"General well-being scale")</f>
        <v>General well-being scale</v>
      </c>
      <c r="C25" s="19">
        <v>37020382</v>
      </c>
      <c r="D25" s="20" t="s">
        <v>202</v>
      </c>
      <c r="E25" s="21" t="s">
        <v>203</v>
      </c>
      <c r="F25" s="19" t="s">
        <v>101</v>
      </c>
      <c r="G25" s="19" t="s">
        <v>22</v>
      </c>
      <c r="H25" s="19" t="s">
        <v>25</v>
      </c>
      <c r="I25" s="19" t="s">
        <v>42</v>
      </c>
      <c r="J25" s="19" t="s">
        <v>105</v>
      </c>
    </row>
    <row r="26" spans="1:10" ht="15.75" customHeight="1">
      <c r="A26" s="42" t="s">
        <v>201</v>
      </c>
      <c r="B26" s="43" t="str">
        <f ca="1">IFERROR(__xludf.DUMMYFUNCTION("GOOGLETRANSLATE(A26, ""zh"", ""en"")"),"General well-being scale")</f>
        <v>General well-being scale</v>
      </c>
      <c r="C26" s="19">
        <v>37021193</v>
      </c>
      <c r="D26" s="20" t="s">
        <v>205</v>
      </c>
      <c r="E26" s="21" t="s">
        <v>206</v>
      </c>
      <c r="F26" s="19" t="s">
        <v>101</v>
      </c>
      <c r="G26" s="19" t="s">
        <v>22</v>
      </c>
      <c r="H26" s="19" t="s">
        <v>25</v>
      </c>
      <c r="I26" s="19" t="s">
        <v>42</v>
      </c>
      <c r="J26" s="19" t="s">
        <v>105</v>
      </c>
    </row>
    <row r="27" spans="1:10" ht="15.75" customHeight="1">
      <c r="A27" s="42" t="s">
        <v>201</v>
      </c>
      <c r="B27" s="43" t="str">
        <f ca="1">IFERROR(__xludf.DUMMYFUNCTION("GOOGLETRANSLATE(A27, ""zh"", ""en"")"),"General well-being scale")</f>
        <v>General well-being scale</v>
      </c>
      <c r="C27" s="19">
        <v>4167896</v>
      </c>
      <c r="D27" s="20">
        <v>273480003</v>
      </c>
      <c r="E27" s="21" t="s">
        <v>208</v>
      </c>
      <c r="F27" s="19" t="s">
        <v>21</v>
      </c>
      <c r="G27" s="19" t="s">
        <v>22</v>
      </c>
      <c r="H27" s="19" t="s">
        <v>25</v>
      </c>
      <c r="I27" s="19" t="s">
        <v>28</v>
      </c>
      <c r="J27" s="19" t="s">
        <v>29</v>
      </c>
    </row>
    <row r="28" spans="1:10" ht="15.75" customHeight="1">
      <c r="A28" s="30" t="s">
        <v>209</v>
      </c>
      <c r="B28" s="31" t="str">
        <f ca="1">IFERROR(__xludf.DUMMYFUNCTION("GOOGLETRANSLATE(A28, ""zh"", ""en"")"),"Wisconsin Card Sorting Test (WCST)")</f>
        <v>Wisconsin Card Sorting Test (WCST)</v>
      </c>
      <c r="C28" s="32">
        <v>4165612</v>
      </c>
      <c r="D28" s="33">
        <v>273939000</v>
      </c>
      <c r="E28" s="34" t="s">
        <v>211</v>
      </c>
      <c r="F28" s="32" t="s">
        <v>21</v>
      </c>
      <c r="G28" s="32" t="s">
        <v>22</v>
      </c>
      <c r="H28" s="32" t="s">
        <v>25</v>
      </c>
      <c r="I28" s="32" t="s">
        <v>28</v>
      </c>
      <c r="J28" s="32" t="s">
        <v>29</v>
      </c>
    </row>
    <row r="29" spans="1:10" ht="14.4">
      <c r="A29" s="30" t="s">
        <v>209</v>
      </c>
      <c r="B29" s="31" t="str">
        <f ca="1">IFERROR(__xludf.DUMMYFUNCTION("GOOGLETRANSLATE(A29, ""zh"", ""en"")"),"Wisconsin Card Sorting Test (WCST)")</f>
        <v>Wisconsin Card Sorting Test (WCST)</v>
      </c>
      <c r="C29" s="32">
        <v>37399006</v>
      </c>
      <c r="D29" s="33">
        <v>716612009</v>
      </c>
      <c r="E29" s="34" t="s">
        <v>212</v>
      </c>
      <c r="F29" s="32" t="s">
        <v>54</v>
      </c>
      <c r="G29" s="32" t="s">
        <v>22</v>
      </c>
      <c r="H29" s="32" t="s">
        <v>25</v>
      </c>
      <c r="I29" s="32" t="s">
        <v>42</v>
      </c>
      <c r="J29" s="32" t="s">
        <v>29</v>
      </c>
    </row>
    <row r="30" spans="1:10" ht="14.4">
      <c r="A30" s="30" t="s">
        <v>209</v>
      </c>
      <c r="B30" s="31" t="str">
        <f ca="1">IFERROR(__xludf.DUMMYFUNCTION("GOOGLETRANSLATE(A30, ""zh"", ""en"")"),"Wisconsin Card Sorting Test (WCST)")</f>
        <v>Wisconsin Card Sorting Test (WCST)</v>
      </c>
      <c r="C30" s="38">
        <v>37396403</v>
      </c>
      <c r="D30" s="39">
        <v>716205007</v>
      </c>
      <c r="E30" s="40" t="s">
        <v>215</v>
      </c>
      <c r="F30" s="38" t="s">
        <v>59</v>
      </c>
      <c r="G30" s="38" t="s">
        <v>22</v>
      </c>
      <c r="H30" s="38" t="s">
        <v>25</v>
      </c>
      <c r="I30" s="38" t="s">
        <v>59</v>
      </c>
      <c r="J30" s="38" t="s">
        <v>29</v>
      </c>
    </row>
    <row r="31" spans="1:10" ht="14.4">
      <c r="A31" s="30" t="s">
        <v>218</v>
      </c>
      <c r="B31" s="31" t="str">
        <f ca="1">IFERROR(__xludf.DUMMYFUNCTION("GOOGLETRANSLATE(A31, ""zh"", ""en"")"),"Pittsburgh Sleep Quality Index (PSQI)")</f>
        <v>Pittsburgh Sleep Quality Index (PSQI)</v>
      </c>
      <c r="C31" s="32">
        <v>44783153</v>
      </c>
      <c r="D31" s="33">
        <v>699200007</v>
      </c>
      <c r="E31" s="34" t="s">
        <v>219</v>
      </c>
      <c r="F31" s="32" t="s">
        <v>21</v>
      </c>
      <c r="G31" s="32" t="s">
        <v>22</v>
      </c>
      <c r="H31" s="32" t="s">
        <v>25</v>
      </c>
      <c r="I31" s="32" t="s">
        <v>28</v>
      </c>
      <c r="J31" s="32" t="s">
        <v>29</v>
      </c>
    </row>
    <row r="32" spans="1:10" ht="14.4">
      <c r="A32" s="30" t="s">
        <v>218</v>
      </c>
      <c r="B32" s="31" t="str">
        <f ca="1">IFERROR(__xludf.DUMMYFUNCTION("GOOGLETRANSLATE(A32, ""zh"", ""en"")"),"Pittsburgh Sleep Quality Index (PSQI)")</f>
        <v>Pittsburgh Sleep Quality Index (PSQI)</v>
      </c>
      <c r="C32" s="32">
        <v>42539320</v>
      </c>
      <c r="D32" s="33">
        <v>761879005</v>
      </c>
      <c r="E32" s="34" t="s">
        <v>221</v>
      </c>
      <c r="F32" s="32" t="s">
        <v>54</v>
      </c>
      <c r="G32" s="32" t="s">
        <v>22</v>
      </c>
      <c r="H32" s="32" t="s">
        <v>25</v>
      </c>
      <c r="I32" s="32" t="s">
        <v>42</v>
      </c>
      <c r="J32" s="32" t="s">
        <v>29</v>
      </c>
    </row>
    <row r="33" spans="1:10" ht="14.4">
      <c r="A33" s="30" t="s">
        <v>218</v>
      </c>
      <c r="B33" s="31" t="str">
        <f ca="1">IFERROR(__xludf.DUMMYFUNCTION("GOOGLETRANSLATE(A33, ""zh"", ""en"")"),"Pittsburgh Sleep Quality Index (PSQI)")</f>
        <v>Pittsburgh Sleep Quality Index (PSQI)</v>
      </c>
      <c r="C33" s="38">
        <v>35621846</v>
      </c>
      <c r="D33" s="39">
        <v>763105008</v>
      </c>
      <c r="E33" s="40" t="s">
        <v>224</v>
      </c>
      <c r="F33" s="38" t="s">
        <v>59</v>
      </c>
      <c r="G33" s="38" t="s">
        <v>22</v>
      </c>
      <c r="H33" s="38" t="s">
        <v>25</v>
      </c>
      <c r="I33" s="38" t="s">
        <v>59</v>
      </c>
      <c r="J33" s="38" t="s">
        <v>29</v>
      </c>
    </row>
    <row r="34" spans="1:10" ht="14.4">
      <c r="A34" s="30" t="s">
        <v>225</v>
      </c>
      <c r="B34" s="31" t="str">
        <f ca="1">IFERROR(__xludf.DUMMYFUNCTION("GOOGLETRANSLATE(A34, ""zh"", ""en"")"),"Beck Depression Inventory")</f>
        <v>Beck Depression Inventory</v>
      </c>
      <c r="C34" s="10" t="s">
        <v>182</v>
      </c>
    </row>
    <row r="35" spans="1:10" ht="14.4">
      <c r="A35" s="30" t="s">
        <v>227</v>
      </c>
      <c r="B35" s="31" t="str">
        <f ca="1">IFERROR(__xludf.DUMMYFUNCTION("GOOGLETRANSLATE(A35, ""zh"", ""en"")"),"General Health Questionnaire (GHQ-12)")</f>
        <v>General Health Questionnaire (GHQ-12)</v>
      </c>
      <c r="C35" s="32">
        <v>37397674</v>
      </c>
      <c r="D35" s="33">
        <v>718385002</v>
      </c>
      <c r="E35" s="34" t="s">
        <v>228</v>
      </c>
      <c r="F35" s="32" t="s">
        <v>21</v>
      </c>
      <c r="G35" s="32" t="s">
        <v>22</v>
      </c>
      <c r="H35" s="32" t="s">
        <v>25</v>
      </c>
      <c r="I35" s="32" t="s">
        <v>28</v>
      </c>
      <c r="J35" s="32" t="s">
        <v>29</v>
      </c>
    </row>
    <row r="36" spans="1:10" ht="14.4">
      <c r="A36" s="30" t="s">
        <v>227</v>
      </c>
      <c r="B36" s="31" t="str">
        <f ca="1">IFERROR(__xludf.DUMMYFUNCTION("GOOGLETRANSLATE(A36, ""zh"", ""en"")"),"General Health Questionnaire (GHQ-12)")</f>
        <v>General Health Questionnaire (GHQ-12)</v>
      </c>
      <c r="C36" s="38">
        <v>40486421</v>
      </c>
      <c r="D36" s="39">
        <v>446085000</v>
      </c>
      <c r="E36" s="40" t="s">
        <v>230</v>
      </c>
      <c r="F36" s="38" t="s">
        <v>54</v>
      </c>
      <c r="G36" s="38" t="s">
        <v>22</v>
      </c>
      <c r="H36" s="38" t="s">
        <v>25</v>
      </c>
      <c r="I36" s="38" t="s">
        <v>42</v>
      </c>
      <c r="J36" s="38" t="s">
        <v>29</v>
      </c>
    </row>
    <row r="37" spans="1:10" ht="14.4">
      <c r="A37" s="30" t="s">
        <v>227</v>
      </c>
      <c r="B37" s="31" t="str">
        <f ca="1">IFERROR(__xludf.DUMMYFUNCTION("GOOGLETRANSLATE(A37, ""zh"", ""en"")"),"General Health Questionnaire (GHQ-12)")</f>
        <v>General Health Questionnaire (GHQ-12)</v>
      </c>
      <c r="C37" s="38">
        <v>37397214</v>
      </c>
      <c r="D37" s="39">
        <v>717274000</v>
      </c>
      <c r="E37" s="40" t="s">
        <v>232</v>
      </c>
      <c r="F37" s="38" t="s">
        <v>59</v>
      </c>
      <c r="G37" s="38" t="s">
        <v>22</v>
      </c>
      <c r="H37" s="38" t="s">
        <v>25</v>
      </c>
      <c r="I37" s="38" t="s">
        <v>59</v>
      </c>
      <c r="J37" s="38" t="s">
        <v>29</v>
      </c>
    </row>
    <row r="38" spans="1:10" ht="13.8">
      <c r="A38" s="65" t="s">
        <v>234</v>
      </c>
      <c r="B38" s="43" t="str">
        <f ca="1">IFERROR(__xludf.DUMMYFUNCTION("GOOGLETRANSLATE(A38, ""zh"", ""en"")"),"Children feel the system and capacity development Rating Scale (CSIT)")</f>
        <v>Children feel the system and capacity development Rating Scale (CSIT)</v>
      </c>
    </row>
    <row r="39" spans="1:10" ht="14.4">
      <c r="A39" s="18" t="s">
        <v>235</v>
      </c>
      <c r="B39" s="31" t="str">
        <f ca="1">IFERROR(__xludf.DUMMYFUNCTION("GOOGLETRANSLATE(A39, ""zh"", ""en"")"),"Beck Anxiety Inventory (BAI)")</f>
        <v>Beck Anxiety Inventory (BAI)</v>
      </c>
      <c r="C39" s="10" t="s">
        <v>182</v>
      </c>
    </row>
    <row r="40" spans="1:10" ht="14.4">
      <c r="A40" s="18" t="s">
        <v>236</v>
      </c>
      <c r="B40" s="31" t="str">
        <f ca="1">IFERROR(__xludf.DUMMYFUNCTION("GOOGLETRANSLATE(A40, ""zh"", ""en"")"),"HACHINSKI Ischemic Score Scale")</f>
        <v>HACHINSKI Ischemic Score Scale</v>
      </c>
      <c r="C40" s="38">
        <v>4164973</v>
      </c>
      <c r="D40" s="39">
        <v>273499007</v>
      </c>
      <c r="E40" s="40" t="s">
        <v>237</v>
      </c>
      <c r="F40" s="38" t="s">
        <v>21</v>
      </c>
      <c r="G40" s="38" t="s">
        <v>22</v>
      </c>
      <c r="H40" s="38" t="s">
        <v>25</v>
      </c>
      <c r="I40" s="38" t="s">
        <v>28</v>
      </c>
      <c r="J40" s="38" t="s">
        <v>29</v>
      </c>
    </row>
    <row r="41" spans="1:10" ht="14.4">
      <c r="A41" s="18" t="s">
        <v>239</v>
      </c>
      <c r="B41" s="31" t="str">
        <f ca="1">IFERROR(__xludf.DUMMYFUNCTION("GOOGLETRANSLATE(A41, ""zh"", ""en"")"),"Revised Wechsler Memory Scale (B)")</f>
        <v>Revised Wechsler Memory Scale (B)</v>
      </c>
      <c r="C41" s="32">
        <v>4151629</v>
      </c>
      <c r="D41" s="33">
        <v>311481008</v>
      </c>
      <c r="E41" s="34" t="s">
        <v>240</v>
      </c>
      <c r="F41" s="32" t="s">
        <v>21</v>
      </c>
      <c r="G41" s="32" t="s">
        <v>22</v>
      </c>
      <c r="H41" s="32" t="s">
        <v>25</v>
      </c>
      <c r="I41" s="32" t="s">
        <v>28</v>
      </c>
      <c r="J41" s="32" t="s">
        <v>29</v>
      </c>
    </row>
    <row r="42" spans="1:10" ht="14.4">
      <c r="A42" s="18" t="s">
        <v>243</v>
      </c>
      <c r="B42" s="31" t="str">
        <f ca="1">IFERROR(__xludf.DUMMYFUNCTION("GOOGLETRANSLATE(A42, ""zh"", ""en"")"),"Self-Rating Anxiety Scale (SAS)")</f>
        <v>Self-Rating Anxiety Scale (SAS)</v>
      </c>
      <c r="C42" s="32">
        <v>4166750</v>
      </c>
      <c r="D42" s="33">
        <v>273942006</v>
      </c>
      <c r="E42" s="34" t="s">
        <v>244</v>
      </c>
      <c r="F42" s="32" t="s">
        <v>21</v>
      </c>
      <c r="G42" s="32" t="s">
        <v>22</v>
      </c>
      <c r="H42" s="32" t="s">
        <v>25</v>
      </c>
      <c r="I42" s="32" t="s">
        <v>28</v>
      </c>
      <c r="J42" s="32" t="s">
        <v>29</v>
      </c>
    </row>
    <row r="43" spans="1:10" ht="14.4">
      <c r="A43" s="18" t="s">
        <v>245</v>
      </c>
      <c r="B43" s="31" t="str">
        <f ca="1">IFERROR(__xludf.DUMMYFUNCTION("GOOGLETRANSLATE(A43, ""zh"", ""en"")"),"Composite International Diagnostic Questionnaire (CIDI)")</f>
        <v>Composite International Diagnostic Questionnaire (CIDI)</v>
      </c>
      <c r="C43" s="32">
        <v>4157256</v>
      </c>
      <c r="D43" s="33">
        <v>273378005</v>
      </c>
      <c r="E43" s="34" t="s">
        <v>246</v>
      </c>
      <c r="F43" s="32" t="s">
        <v>21</v>
      </c>
      <c r="G43" s="32" t="s">
        <v>22</v>
      </c>
      <c r="H43" s="32" t="s">
        <v>25</v>
      </c>
      <c r="I43" s="32" t="s">
        <v>28</v>
      </c>
      <c r="J43" s="32" t="s">
        <v>29</v>
      </c>
    </row>
    <row r="44" spans="1:10" ht="27">
      <c r="A44" s="18" t="s">
        <v>248</v>
      </c>
      <c r="B44" s="31" t="str">
        <f ca="1">IFERROR(__xludf.DUMMYFUNCTION("GOOGLETRANSLATE(A44, ""zh"", ""en"")"),"Cartel sixteen kinds of personality factor test (16PF)")</f>
        <v>Cartel sixteen kinds of personality factor test (16PF)</v>
      </c>
      <c r="C44" s="32">
        <v>36685478</v>
      </c>
      <c r="D44" s="33" t="s">
        <v>249</v>
      </c>
      <c r="E44" s="34" t="s">
        <v>250</v>
      </c>
      <c r="F44" s="32" t="s">
        <v>59</v>
      </c>
      <c r="G44" s="32" t="s">
        <v>22</v>
      </c>
      <c r="H44" s="32" t="s">
        <v>25</v>
      </c>
      <c r="I44" s="32" t="s">
        <v>59</v>
      </c>
      <c r="J44" s="32" t="s">
        <v>29</v>
      </c>
    </row>
    <row r="45" spans="1:10" ht="27">
      <c r="A45" s="18" t="s">
        <v>248</v>
      </c>
      <c r="B45" s="31" t="str">
        <f ca="1">IFERROR(__xludf.DUMMYFUNCTION("GOOGLETRANSLATE(A45, ""zh"", ""en"")"),"Cartel sixteen kinds of personality factor test (16PF)")</f>
        <v>Cartel sixteen kinds of personality factor test (16PF)</v>
      </c>
      <c r="C45" s="32">
        <v>36685480</v>
      </c>
      <c r="D45" s="33" t="s">
        <v>253</v>
      </c>
      <c r="E45" s="34" t="s">
        <v>254</v>
      </c>
      <c r="F45" s="32" t="s">
        <v>54</v>
      </c>
      <c r="G45" s="32" t="s">
        <v>22</v>
      </c>
      <c r="H45" s="32" t="s">
        <v>25</v>
      </c>
      <c r="I45" s="32" t="s">
        <v>42</v>
      </c>
      <c r="J45" s="32" t="s">
        <v>29</v>
      </c>
    </row>
    <row r="46" spans="1:10" ht="27">
      <c r="A46" s="18" t="s">
        <v>248</v>
      </c>
      <c r="B46" s="31" t="str">
        <f ca="1">IFERROR(__xludf.DUMMYFUNCTION("GOOGLETRANSLATE(A46, ""zh"", ""en"")"),"Cartel sixteen kinds of personality factor test (16PF)")</f>
        <v>Cartel sixteen kinds of personality factor test (16PF)</v>
      </c>
      <c r="C46" s="32">
        <v>36685479</v>
      </c>
      <c r="D46" s="33" t="s">
        <v>259</v>
      </c>
      <c r="E46" s="34" t="s">
        <v>260</v>
      </c>
      <c r="F46" s="32" t="s">
        <v>54</v>
      </c>
      <c r="G46" s="32" t="s">
        <v>22</v>
      </c>
      <c r="H46" s="32" t="s">
        <v>25</v>
      </c>
      <c r="I46" s="32" t="s">
        <v>42</v>
      </c>
      <c r="J46" s="32" t="s">
        <v>29</v>
      </c>
    </row>
    <row r="47" spans="1:10" ht="27">
      <c r="A47" s="18" t="s">
        <v>248</v>
      </c>
      <c r="B47" s="31" t="str">
        <f ca="1">IFERROR(__xludf.DUMMYFUNCTION("GOOGLETRANSLATE(A47, ""zh"", ""en"")"),"Cartel sixteen kinds of personality factor test (16PF)")</f>
        <v>Cartel sixteen kinds of personality factor test (16PF)</v>
      </c>
      <c r="C47" s="32">
        <v>36685481</v>
      </c>
      <c r="D47" s="33" t="s">
        <v>263</v>
      </c>
      <c r="E47" s="34" t="s">
        <v>264</v>
      </c>
      <c r="F47" s="32" t="s">
        <v>54</v>
      </c>
      <c r="G47" s="32" t="s">
        <v>22</v>
      </c>
      <c r="H47" s="32" t="s">
        <v>25</v>
      </c>
      <c r="I47" s="32" t="s">
        <v>42</v>
      </c>
      <c r="J47" s="32" t="s">
        <v>29</v>
      </c>
    </row>
    <row r="48" spans="1:10" ht="27">
      <c r="A48" s="18" t="s">
        <v>248</v>
      </c>
      <c r="B48" s="31" t="str">
        <f ca="1">IFERROR(__xludf.DUMMYFUNCTION("GOOGLETRANSLATE(A48, ""zh"", ""en"")"),"Cartel sixteen kinds of personality factor test (16PF)")</f>
        <v>Cartel sixteen kinds of personality factor test (16PF)</v>
      </c>
      <c r="C48" s="32">
        <v>36685482</v>
      </c>
      <c r="D48" s="33" t="s">
        <v>267</v>
      </c>
      <c r="E48" s="34" t="s">
        <v>268</v>
      </c>
      <c r="F48" s="32" t="s">
        <v>54</v>
      </c>
      <c r="G48" s="32" t="s">
        <v>22</v>
      </c>
      <c r="H48" s="32" t="s">
        <v>25</v>
      </c>
      <c r="I48" s="32" t="s">
        <v>42</v>
      </c>
      <c r="J48" s="32" t="s">
        <v>29</v>
      </c>
    </row>
    <row r="49" spans="1:10" ht="27">
      <c r="A49" s="18" t="s">
        <v>248</v>
      </c>
      <c r="B49" s="31" t="str">
        <f ca="1">IFERROR(__xludf.DUMMYFUNCTION("GOOGLETRANSLATE(A49, ""zh"", ""en"")"),"Cartel sixteen kinds of personality factor test (16PF)")</f>
        <v>Cartel sixteen kinds of personality factor test (16PF)</v>
      </c>
      <c r="C49" s="38">
        <v>36685483</v>
      </c>
      <c r="D49" s="39" t="s">
        <v>270</v>
      </c>
      <c r="E49" s="40" t="s">
        <v>271</v>
      </c>
      <c r="F49" s="38" t="s">
        <v>54</v>
      </c>
      <c r="G49" s="38" t="s">
        <v>22</v>
      </c>
      <c r="H49" s="38" t="s">
        <v>25</v>
      </c>
      <c r="I49" s="38" t="s">
        <v>42</v>
      </c>
      <c r="J49" s="38" t="s">
        <v>29</v>
      </c>
    </row>
    <row r="50" spans="1:10" ht="14.4">
      <c r="A50" s="18" t="s">
        <v>248</v>
      </c>
      <c r="B50" s="31" t="str">
        <f ca="1">IFERROR(__xludf.DUMMYFUNCTION("GOOGLETRANSLATE(A50, ""zh"", ""en"")"),"Cartel sixteen kinds of personality factor test (16PF)")</f>
        <v>Cartel sixteen kinds of personality factor test (16PF)</v>
      </c>
      <c r="C50" s="38">
        <v>4165140</v>
      </c>
      <c r="D50" s="39">
        <v>273690002</v>
      </c>
      <c r="E50" s="40" t="s">
        <v>274</v>
      </c>
      <c r="F50" s="38" t="s">
        <v>21</v>
      </c>
      <c r="G50" s="38" t="s">
        <v>22</v>
      </c>
      <c r="H50" s="38" t="s">
        <v>25</v>
      </c>
      <c r="I50" s="38" t="s">
        <v>28</v>
      </c>
      <c r="J50" s="38" t="s">
        <v>29</v>
      </c>
    </row>
    <row r="51" spans="1:10" ht="14.4">
      <c r="A51" s="18" t="s">
        <v>276</v>
      </c>
      <c r="B51" s="31" t="str">
        <f ca="1">IFERROR(__xludf.DUMMYFUNCTION("GOOGLETRANSLATE(A51, ""zh"", ""en"")"),"Mini-Mental Symptoms Rating Scale (BPRS)")</f>
        <v>Mini-Mental Symptoms Rating Scale (BPRS)</v>
      </c>
      <c r="C51" s="10" t="s">
        <v>182</v>
      </c>
    </row>
    <row r="52" spans="1:10" ht="14.4">
      <c r="A52" s="70" t="s">
        <v>277</v>
      </c>
      <c r="B52" s="43" t="str">
        <f ca="1">IFERROR(__xludf.DUMMYFUNCTION("GOOGLETRANSLATE(A52, ""zh"", ""en"")"),"Symptom Checklist (SCL-90)")</f>
        <v>Symptom Checklist (SCL-90)</v>
      </c>
      <c r="C52" s="19">
        <v>4165590</v>
      </c>
      <c r="D52" s="20">
        <v>273859002</v>
      </c>
      <c r="E52" s="21" t="s">
        <v>278</v>
      </c>
      <c r="F52" s="19" t="s">
        <v>21</v>
      </c>
      <c r="G52" s="19" t="s">
        <v>22</v>
      </c>
      <c r="H52" s="19" t="s">
        <v>25</v>
      </c>
      <c r="I52" s="19" t="s">
        <v>28</v>
      </c>
      <c r="J52" s="19" t="s">
        <v>29</v>
      </c>
    </row>
    <row r="53" spans="1:10" ht="14.4">
      <c r="A53" s="70" t="s">
        <v>279</v>
      </c>
      <c r="B53" s="43" t="str">
        <f ca="1">IFERROR(__xludf.DUMMYFUNCTION("GOOGLETRANSLATE(A53, ""zh"", ""en"")"),"Edward Personal Preference Inventory (EPPS)")</f>
        <v>Edward Personal Preference Inventory (EPPS)</v>
      </c>
    </row>
    <row r="54" spans="1:10" ht="14.4">
      <c r="A54" s="18" t="s">
        <v>280</v>
      </c>
      <c r="B54" s="31" t="str">
        <f ca="1">IFERROR(__xludf.DUMMYFUNCTION("GOOGLETRANSLATE(A54, ""zh"", ""en"")"),"Minnesota Multiphasic Personality Test (MMPI)")</f>
        <v>Minnesota Multiphasic Personality Test (MMPI)</v>
      </c>
      <c r="C54" s="38">
        <v>4195310</v>
      </c>
      <c r="D54" s="39">
        <v>44575007</v>
      </c>
      <c r="E54" s="40" t="s">
        <v>281</v>
      </c>
      <c r="F54" s="38" t="s">
        <v>59</v>
      </c>
      <c r="G54" s="38" t="s">
        <v>22</v>
      </c>
      <c r="H54" s="38" t="s">
        <v>25</v>
      </c>
      <c r="I54" s="38" t="s">
        <v>59</v>
      </c>
      <c r="J54" s="38" t="s">
        <v>29</v>
      </c>
    </row>
    <row r="55" spans="1:10" ht="14.4">
      <c r="A55" s="70" t="s">
        <v>283</v>
      </c>
      <c r="B55" s="43" t="str">
        <f ca="1">IFERROR(__xludf.DUMMYFUNCTION("GOOGLETRANSLATE(A55, ""zh"", ""en"")"),"Children's Loneliness Scale (CLS)")</f>
        <v>Children's Loneliness Scale (CLS)</v>
      </c>
    </row>
    <row r="56" spans="1:10" ht="14.4">
      <c r="A56" s="70" t="s">
        <v>284</v>
      </c>
      <c r="B56" s="43" t="str">
        <f ca="1">IFERROR(__xludf.DUMMYFUNCTION("GOOGLETRANSLATE(A56, ""zh"", ""en"")"),"Tower of London test analysis (TOL)")</f>
        <v>Tower of London test analysis (TOL)</v>
      </c>
    </row>
    <row r="57" spans="1:10" ht="14.4">
      <c r="A57" s="18" t="s">
        <v>285</v>
      </c>
      <c r="B57" s="31" t="str">
        <f ca="1">IFERROR(__xludf.DUMMYFUNCTION("GOOGLETRANSLATE(A57, ""zh"", ""en"")"),"Learning Disability Screening Scale")</f>
        <v>Learning Disability Screening Scale</v>
      </c>
      <c r="C57" s="38">
        <v>44807565</v>
      </c>
      <c r="D57" s="39">
        <v>787761000000103</v>
      </c>
      <c r="E57" s="40" t="s">
        <v>286</v>
      </c>
      <c r="F57" s="38" t="s">
        <v>54</v>
      </c>
      <c r="G57" s="38" t="s">
        <v>22</v>
      </c>
      <c r="H57" s="38" t="s">
        <v>25</v>
      </c>
      <c r="I57" s="38" t="s">
        <v>42</v>
      </c>
      <c r="J57" s="38" t="s">
        <v>29</v>
      </c>
    </row>
    <row r="58" spans="1:10" ht="14.4">
      <c r="A58" s="18" t="s">
        <v>285</v>
      </c>
      <c r="B58" s="31" t="str">
        <f ca="1">IFERROR(__xludf.DUMMYFUNCTION("GOOGLETRANSLATE(A58, ""zh"", ""en"")"),"Learning Disability Screening Scale")</f>
        <v>Learning Disability Screening Scale</v>
      </c>
      <c r="C58" s="32">
        <v>44807562</v>
      </c>
      <c r="D58" s="33">
        <v>787721000000106</v>
      </c>
      <c r="E58" s="34" t="s">
        <v>288</v>
      </c>
      <c r="F58" s="32" t="s">
        <v>21</v>
      </c>
      <c r="G58" s="32" t="s">
        <v>22</v>
      </c>
      <c r="H58" s="32" t="s">
        <v>25</v>
      </c>
      <c r="I58" s="32" t="s">
        <v>28</v>
      </c>
      <c r="J58" s="32" t="s">
        <v>29</v>
      </c>
    </row>
    <row r="59" spans="1:10" ht="14.4">
      <c r="A59" s="18" t="s">
        <v>285</v>
      </c>
      <c r="B59" s="31" t="str">
        <f ca="1">IFERROR(__xludf.DUMMYFUNCTION("GOOGLETRANSLATE(A59, ""zh"", ""en"")"),"Learning Disability Screening Scale")</f>
        <v>Learning Disability Screening Scale</v>
      </c>
      <c r="C59" s="32">
        <v>44807564</v>
      </c>
      <c r="D59" s="33">
        <v>787751000000101</v>
      </c>
      <c r="E59" s="34" t="s">
        <v>291</v>
      </c>
      <c r="F59" s="32" t="s">
        <v>59</v>
      </c>
      <c r="G59" s="32" t="s">
        <v>22</v>
      </c>
      <c r="H59" s="32" t="s">
        <v>25</v>
      </c>
      <c r="I59" s="32" t="s">
        <v>59</v>
      </c>
      <c r="J59" s="32" t="s">
        <v>29</v>
      </c>
    </row>
    <row r="60" spans="1:10" ht="14.4">
      <c r="A60" s="70" t="s">
        <v>292</v>
      </c>
      <c r="B60" s="43" t="str">
        <f ca="1">IFERROR(__xludf.DUMMYFUNCTION("GOOGLETRANSLATE(A60, ""zh"", ""en"")"),"Neuropsychiatry Questionnaire (NPI)")</f>
        <v>Neuropsychiatry Questionnaire (NPI)</v>
      </c>
    </row>
    <row r="61" spans="1:10" ht="14.4">
      <c r="A61" s="70" t="s">
        <v>293</v>
      </c>
      <c r="B61" s="43" t="str">
        <f ca="1">IFERROR(__xludf.DUMMYFUNCTION("GOOGLETRANSLATE(A61, ""zh"", ""en"")"),"Eysenck Personality Questionnaire EPQ (children)")</f>
        <v>Eysenck Personality Questionnaire EPQ (children)</v>
      </c>
    </row>
    <row r="62" spans="1:10" ht="14.4">
      <c r="A62" s="70" t="s">
        <v>294</v>
      </c>
      <c r="B62" s="43" t="str">
        <f ca="1">IFERROR(__xludf.DUMMYFUNCTION("GOOGLETRANSLATE(A62, ""zh"", ""en"")"),"Family Environment Scale (FESCV)")</f>
        <v>Family Environment Scale (FESCV)</v>
      </c>
    </row>
    <row r="63" spans="1:10" ht="14.4">
      <c r="A63" s="70" t="s">
        <v>295</v>
      </c>
      <c r="B63" s="43" t="str">
        <f ca="1">IFERROR(__xludf.DUMMYFUNCTION("GOOGLETRANSLATE(A63, ""zh"", ""en"")"),"Willpower test")</f>
        <v>Willpower test</v>
      </c>
    </row>
    <row r="64" spans="1:10" ht="14.4">
      <c r="A64" s="70" t="s">
        <v>296</v>
      </c>
      <c r="B64" s="43" t="str">
        <f ca="1">IFERROR(__xludf.DUMMYFUNCTION("GOOGLETRANSLATE(A64, ""zh"", ""en"")"),"Achenbach Child Behavior Checklist (CBCL)")</f>
        <v>Achenbach Child Behavior Checklist (CBCL)</v>
      </c>
    </row>
    <row r="65" spans="1:10" ht="14.4">
      <c r="A65" s="70" t="s">
        <v>297</v>
      </c>
      <c r="B65" s="43" t="str">
        <f ca="1">IFERROR(__xludf.DUMMYFUNCTION("GOOGLETRANSLATE(A65, ""zh"", ""en"")"),"Kindermusik ability to detect table")</f>
        <v>Kindermusik ability to detect table</v>
      </c>
    </row>
    <row r="66" spans="1:10" ht="14.4">
      <c r="A66" s="70" t="s">
        <v>299</v>
      </c>
      <c r="B66" s="43" t="str">
        <f ca="1">IFERROR(__xludf.DUMMYFUNCTION("GOOGLETRANSLATE(A66, ""zh"", ""en"")"),"Holland vocational orientation Survey Series")</f>
        <v>Holland vocational orientation Survey Series</v>
      </c>
    </row>
    <row r="67" spans="1:10" ht="14.4">
      <c r="A67" s="70" t="s">
        <v>300</v>
      </c>
      <c r="B67" s="43" t="str">
        <f ca="1">IFERROR(__xludf.DUMMYFUNCTION("GOOGLETRANSLATE(A67, ""zh"", ""en"")"),"Test Anxiety Scale (TAS)")</f>
        <v>Test Anxiety Scale (TAS)</v>
      </c>
    </row>
    <row r="68" spans="1:10" ht="14.4">
      <c r="A68" s="70" t="s">
        <v>301</v>
      </c>
      <c r="B68" s="43" t="str">
        <f ca="1">IFERROR(__xludf.DUMMYFUNCTION("GOOGLETRANSLATE(A68, ""zh"", ""en"")"),"Parenting Bardndosnauppforstran")</f>
        <v>Parenting Bardndosnauppforstran</v>
      </c>
    </row>
    <row r="69" spans="1:10" ht="14.4">
      <c r="A69" s="70" t="s">
        <v>302</v>
      </c>
      <c r="B69" s="43" t="str">
        <f ca="1">IFERROR(__xludf.DUMMYFUNCTION("GOOGLETRANSLATE(A69, ""zh"", ""en"")"),"Learning Adaptability Scale")</f>
        <v>Learning Adaptability Scale</v>
      </c>
    </row>
    <row r="70" spans="1:10" ht="14.4">
      <c r="A70" s="70" t="s">
        <v>303</v>
      </c>
      <c r="B70" s="43" t="str">
        <f ca="1">IFERROR(__xludf.DUMMYFUNCTION("GOOGLETRANSLATE(A70, ""zh"", ""en"")"),"Chinese children with attention levels Evaluation Scale")</f>
        <v>Chinese children with attention levels Evaluation Scale</v>
      </c>
    </row>
    <row r="71" spans="1:10" ht="14.4">
      <c r="A71" s="70" t="s">
        <v>304</v>
      </c>
      <c r="B71" s="43" t="str">
        <f ca="1">IFERROR(__xludf.DUMMYFUNCTION("GOOGLETRANSLATE(A71, ""zh"", ""en"")"),"Yale Brown obsessive-compulsive disorder diagnostic scale")</f>
        <v>Yale Brown obsessive-compulsive disorder diagnostic scale</v>
      </c>
    </row>
    <row r="72" spans="1:10" ht="14.4">
      <c r="A72" s="70" t="s">
        <v>306</v>
      </c>
      <c r="B72" s="43" t="str">
        <f ca="1">IFERROR(__xludf.DUMMYFUNCTION("GOOGLETRANSLATE(A72, ""zh"", ""en"")"),"Hamilton Anxiety Scale (HAMA)")</f>
        <v>Hamilton Anxiety Scale (HAMA)</v>
      </c>
    </row>
    <row r="73" spans="1:10" ht="14.4">
      <c r="A73" s="18" t="s">
        <v>307</v>
      </c>
      <c r="B73" s="31" t="str">
        <f ca="1">IFERROR(__xludf.DUMMYFUNCTION("GOOGLETRANSLATE(A73, ""zh"", ""en"")"),"Suicide Attitude Assessment Scale")</f>
        <v>Suicide Attitude Assessment Scale</v>
      </c>
      <c r="C73" s="10" t="s">
        <v>129</v>
      </c>
    </row>
    <row r="74" spans="1:10" ht="14.4">
      <c r="A74" s="18" t="s">
        <v>308</v>
      </c>
      <c r="B74" s="31" t="str">
        <f ca="1">IFERROR(__xludf.DUMMYFUNCTION("GOOGLETRANSLATE(A74, ""zh"", ""en"")"),"Temperament Questionnaire")</f>
        <v>Temperament Questionnaire</v>
      </c>
      <c r="C74" s="38">
        <v>4012526</v>
      </c>
      <c r="D74" s="39">
        <v>165175000</v>
      </c>
      <c r="E74" s="40" t="s">
        <v>309</v>
      </c>
      <c r="F74" s="38" t="s">
        <v>59</v>
      </c>
      <c r="G74" s="38" t="s">
        <v>22</v>
      </c>
      <c r="H74" s="38" t="s">
        <v>25</v>
      </c>
      <c r="I74" s="38" t="s">
        <v>59</v>
      </c>
      <c r="J74" s="38" t="s">
        <v>29</v>
      </c>
    </row>
    <row r="75" spans="1:10" ht="14.4">
      <c r="A75" s="70" t="s">
        <v>312</v>
      </c>
      <c r="B75" s="43" t="str">
        <f ca="1">IFERROR(__xludf.DUMMYFUNCTION("GOOGLETRANSLATE(A75, ""zh"", ""en"")"),"Y-G Personalities")</f>
        <v>Y-G Personalities</v>
      </c>
    </row>
    <row r="76" spans="1:10" ht="14.4">
      <c r="A76" s="70" t="s">
        <v>314</v>
      </c>
      <c r="B76" s="43" t="str">
        <f ca="1">IFERROR(__xludf.DUMMYFUNCTION("GOOGLETRANSLATE(A76, ""zh"", ""en"")"),"Social Anxiety Scale for Children")</f>
        <v>Social Anxiety Scale for Children</v>
      </c>
    </row>
    <row r="77" spans="1:10" ht="14.4">
      <c r="A77" s="70" t="s">
        <v>315</v>
      </c>
      <c r="B77" s="43" t="str">
        <f ca="1">IFERROR(__xludf.DUMMYFUNCTION("GOOGLETRANSLATE(A77, ""zh"", ""en"")"),"Social Avoidance and Distress Scale (SAD)")</f>
        <v>Social Avoidance and Distress Scale (SAD)</v>
      </c>
    </row>
    <row r="78" spans="1:10" ht="14.4">
      <c r="A78" s="18" t="s">
        <v>316</v>
      </c>
      <c r="B78" s="31" t="str">
        <f ca="1">IFERROR(__xludf.DUMMYFUNCTION("GOOGLETRANSLATE(A78, ""zh"", ""en"")"),"Rutter Child Behavior Questionnaire (parent questionnaire)")</f>
        <v>Rutter Child Behavior Questionnaire (parent questionnaire)</v>
      </c>
      <c r="C78" s="32">
        <v>4169337</v>
      </c>
      <c r="D78" s="33">
        <v>273774005</v>
      </c>
      <c r="E78" s="34" t="s">
        <v>317</v>
      </c>
      <c r="F78" s="32" t="s">
        <v>21</v>
      </c>
      <c r="G78" s="32" t="s">
        <v>22</v>
      </c>
      <c r="H78" s="32" t="s">
        <v>25</v>
      </c>
      <c r="I78" s="32" t="s">
        <v>28</v>
      </c>
      <c r="J78" s="32" t="s">
        <v>29</v>
      </c>
    </row>
    <row r="79" spans="1:10" ht="14.4">
      <c r="A79" s="18" t="s">
        <v>316</v>
      </c>
      <c r="B79" s="31" t="str">
        <f ca="1">IFERROR(__xludf.DUMMYFUNCTION("GOOGLETRANSLATE(A79, ""zh"", ""en"")"),"Rutter Child Behavior Questionnaire (parent questionnaire)")</f>
        <v>Rutter Child Behavior Questionnaire (parent questionnaire)</v>
      </c>
      <c r="C79" s="32">
        <v>37396775</v>
      </c>
      <c r="D79" s="33">
        <v>716702006</v>
      </c>
      <c r="E79" s="34" t="s">
        <v>318</v>
      </c>
      <c r="F79" s="32" t="s">
        <v>54</v>
      </c>
      <c r="G79" s="32" t="s">
        <v>22</v>
      </c>
      <c r="H79" s="32" t="s">
        <v>25</v>
      </c>
      <c r="I79" s="32" t="s">
        <v>42</v>
      </c>
      <c r="J79" s="32" t="s">
        <v>29</v>
      </c>
    </row>
    <row r="80" spans="1:10" ht="14.4">
      <c r="A80" s="18" t="s">
        <v>316</v>
      </c>
      <c r="B80" s="31" t="str">
        <f ca="1">IFERROR(__xludf.DUMMYFUNCTION("GOOGLETRANSLATE(A80, ""zh"", ""en"")"),"Rutter Child Behavior Questionnaire (parent questionnaire)")</f>
        <v>Rutter Child Behavior Questionnaire (parent questionnaire)</v>
      </c>
      <c r="C80" s="38">
        <v>37396693</v>
      </c>
      <c r="D80" s="39">
        <v>716591005</v>
      </c>
      <c r="E80" s="40" t="s">
        <v>319</v>
      </c>
      <c r="F80" s="38" t="s">
        <v>59</v>
      </c>
      <c r="G80" s="38" t="s">
        <v>22</v>
      </c>
      <c r="H80" s="38" t="s">
        <v>25</v>
      </c>
      <c r="I80" s="38" t="s">
        <v>59</v>
      </c>
      <c r="J80" s="38" t="s">
        <v>29</v>
      </c>
    </row>
    <row r="81" spans="1:13" ht="14.4">
      <c r="A81" s="70" t="s">
        <v>322</v>
      </c>
      <c r="B81" s="43" t="str">
        <f ca="1">IFERROR(__xludf.DUMMYFUNCTION("GOOGLETRANSLATE(A81, ""zh"", ""en"")"),"Conners Child Behavior Questionnaire (parent version)")</f>
        <v>Conners Child Behavior Questionnaire (parent version)</v>
      </c>
    </row>
    <row r="82" spans="1:13" ht="14.4">
      <c r="A82" s="70" t="s">
        <v>323</v>
      </c>
      <c r="B82" s="43" t="str">
        <f ca="1">IFERROR(__xludf.DUMMYFUNCTION("GOOGLETRANSLATE(A82, ""zh"", ""en"")"),"Painting quality child care Checklist")</f>
        <v>Painting quality child care Checklist</v>
      </c>
    </row>
    <row r="83" spans="1:13" ht="14.4">
      <c r="A83" s="18" t="s">
        <v>324</v>
      </c>
      <c r="B83" s="31" t="str">
        <f ca="1">IFERROR(__xludf.DUMMYFUNCTION("GOOGLETRANSLATE(A83, ""zh"", ""en"")"),"Self-Rating Depression Scale call flow (CES-D)")</f>
        <v>Self-Rating Depression Scale call flow (CES-D)</v>
      </c>
      <c r="C83" s="32">
        <v>4165613</v>
      </c>
      <c r="D83" s="33">
        <v>273940003</v>
      </c>
      <c r="E83" s="34" t="s">
        <v>98</v>
      </c>
      <c r="F83" s="32" t="s">
        <v>21</v>
      </c>
      <c r="G83" s="32" t="s">
        <v>22</v>
      </c>
      <c r="H83" s="32" t="s">
        <v>25</v>
      </c>
      <c r="I83" s="32" t="s">
        <v>28</v>
      </c>
      <c r="J83" s="32" t="s">
        <v>29</v>
      </c>
    </row>
    <row r="84" spans="1:13" ht="14.4">
      <c r="A84" s="70" t="s">
        <v>329</v>
      </c>
      <c r="B84" s="43" t="str">
        <f ca="1">IFERROR(__xludf.DUMMYFUNCTION("GOOGLETRANSLATE(A84, ""zh"", ""en"")"),"Eysenck emotional stability test")</f>
        <v>Eysenck emotional stability test</v>
      </c>
    </row>
    <row r="85" spans="1:13" ht="14.4">
      <c r="A85" s="70" t="s">
        <v>332</v>
      </c>
      <c r="B85" s="43" t="str">
        <f ca="1">IFERROR(__xludf.DUMMYFUNCTION("GOOGLETRANSLATE(A85, ""zh"", ""en"")"),"Coping Questionnaire (CWQ)")</f>
        <v>Coping Questionnaire (CWQ)</v>
      </c>
    </row>
    <row r="86" spans="1:13" ht="14.4">
      <c r="A86" s="70" t="s">
        <v>333</v>
      </c>
      <c r="B86" s="43" t="str">
        <f ca="1">IFERROR(__xludf.DUMMYFUNCTION("GOOGLETRANSLATE(A86, ""zh"", ""en"")"),"IAD Scale")</f>
        <v>IAD Scale</v>
      </c>
    </row>
    <row r="87" spans="1:13" ht="14.4">
      <c r="A87" s="70" t="s">
        <v>335</v>
      </c>
      <c r="B87" s="43" t="str">
        <f ca="1">IFERROR(__xludf.DUMMYFUNCTION("GOOGLETRANSLATE(A87, ""zh"", ""en"")"),"MBTI professional personality test")</f>
        <v>MBTI professional personality test</v>
      </c>
    </row>
    <row r="88" spans="1:13" ht="14.4">
      <c r="A88" s="70" t="s">
        <v>336</v>
      </c>
      <c r="B88" s="43" t="str">
        <f ca="1">IFERROR(__xludf.DUMMYFUNCTION("GOOGLETRANSLATE(A88, ""zh"", ""en"")"),"Skills children Checklist")</f>
        <v>Skills children Checklist</v>
      </c>
    </row>
    <row r="89" spans="1:13" ht="14.4">
      <c r="A89" s="18" t="s">
        <v>337</v>
      </c>
      <c r="B89" s="31" t="str">
        <f ca="1">IFERROR(__xludf.DUMMYFUNCTION("GOOGLETRANSLATE(A89, ""zh"", ""en"")"),"Autism Behavior Checklist (ABC)")</f>
        <v>Autism Behavior Checklist (ABC)</v>
      </c>
      <c r="C89" s="38">
        <v>4164663</v>
      </c>
      <c r="D89" s="39">
        <v>273252003</v>
      </c>
      <c r="E89" s="40" t="s">
        <v>339</v>
      </c>
      <c r="F89" s="38" t="s">
        <v>21</v>
      </c>
      <c r="G89" s="38" t="s">
        <v>22</v>
      </c>
      <c r="H89" s="38" t="s">
        <v>25</v>
      </c>
      <c r="I89" s="38" t="s">
        <v>28</v>
      </c>
      <c r="J89" s="38" t="s">
        <v>29</v>
      </c>
    </row>
    <row r="90" spans="1:13" ht="14.4">
      <c r="A90" s="70" t="s">
        <v>343</v>
      </c>
      <c r="B90" s="43" t="str">
        <f ca="1">IFERROR(__xludf.DUMMYFUNCTION("GOOGLETRANSLATE(A90, ""zh"", ""en"")"),"Students adaptability test")</f>
        <v>Students adaptability test</v>
      </c>
    </row>
    <row r="91" spans="1:13" ht="14.4">
      <c r="A91" s="70" t="s">
        <v>344</v>
      </c>
      <c r="B91" s="43" t="str">
        <f ca="1">IFERROR(__xludf.DUMMYFUNCTION("GOOGLETRANSLATE(A91, ""zh"", ""en"")"),"Marriage suitability rating scale")</f>
        <v>Marriage suitability rating scale</v>
      </c>
    </row>
    <row r="92" spans="1:13" ht="14.4">
      <c r="A92" s="70" t="s">
        <v>345</v>
      </c>
      <c r="B92" s="43" t="str">
        <f ca="1">IFERROR(__xludf.DUMMYFUNCTION("GOOGLETRANSLATE(A92, ""zh"", ""en"")"),"Piers-Harris Children's Self-Concept Scale (CSCS)")</f>
        <v>Piers-Harris Children's Self-Concept Scale (CSCS)</v>
      </c>
    </row>
    <row r="93" spans="1:13" ht="14.4">
      <c r="A93" s="70" t="s">
        <v>346</v>
      </c>
      <c r="B93" s="43" t="str">
        <f ca="1">IFERROR(__xludf.DUMMYFUNCTION("GOOGLETRANSLATE(A93, ""zh"", ""en"")"),"Big Five Personality meter")</f>
        <v>Big Five Personality meter</v>
      </c>
    </row>
    <row r="94" spans="1:13" ht="14.4">
      <c r="A94" s="70" t="s">
        <v>347</v>
      </c>
      <c r="B94" s="43" t="str">
        <f ca="1">IFERROR(__xludf.DUMMYFUNCTION("GOOGLETRANSLATE(A94, ""zh"", ""en"")"),"Conners Child Behavior Questionnaire (Teacher)")</f>
        <v>Conners Child Behavior Questionnaire (Teacher)</v>
      </c>
    </row>
    <row r="95" spans="1:13" ht="14.4">
      <c r="A95" s="70" t="s">
        <v>348</v>
      </c>
      <c r="B95" s="43" t="str">
        <f ca="1">IFERROR(__xludf.DUMMYFUNCTION("GOOGLETRANSLATE(A95, ""zh"", ""en"")"),"Social Anxiety Scale")</f>
        <v>Social Anxiety Scale</v>
      </c>
    </row>
    <row r="96" spans="1:13" ht="14.4">
      <c r="A96" s="70" t="s">
        <v>349</v>
      </c>
      <c r="B96" s="43" t="str">
        <f ca="1">IFERROR(__xludf.DUMMYFUNCTION("GOOGLETRANSLATE(A96, ""zh"", ""en"")"),"Mental Health check (MSSMHS)")</f>
        <v>Mental Health check (MSSMHS)</v>
      </c>
      <c r="M96" s="10" t="s">
        <v>350</v>
      </c>
    </row>
    <row r="97" spans="1:10" ht="14.4">
      <c r="A97" s="18" t="s">
        <v>351</v>
      </c>
      <c r="B97" s="31" t="str">
        <f ca="1">IFERROR(__xludf.DUMMYFUNCTION("GOOGLETRANSLATE(A97, ""zh"", ""en"")"),"Adult Intellectual Disability Scale test check")</f>
        <v>Adult Intellectual Disability Scale test check</v>
      </c>
      <c r="C97" s="10" t="s">
        <v>129</v>
      </c>
    </row>
    <row r="98" spans="1:10" ht="14.4">
      <c r="A98" s="18" t="s">
        <v>352</v>
      </c>
      <c r="B98" s="31" t="str">
        <f ca="1">IFERROR(__xludf.DUMMYFUNCTION("GOOGLETRANSLATE(A98, ""zh"", ""en"")"),"Alcohol dependence diagnostic scale")</f>
        <v>Alcohol dependence diagnostic scale</v>
      </c>
      <c r="C98" s="32">
        <v>4159408</v>
      </c>
      <c r="D98" s="33">
        <v>273264006</v>
      </c>
      <c r="E98" s="34" t="s">
        <v>354</v>
      </c>
      <c r="F98" s="32" t="s">
        <v>21</v>
      </c>
      <c r="G98" s="32" t="s">
        <v>22</v>
      </c>
      <c r="H98" s="32" t="s">
        <v>25</v>
      </c>
      <c r="I98" s="32" t="s">
        <v>28</v>
      </c>
      <c r="J98" s="32" t="s">
        <v>29</v>
      </c>
    </row>
    <row r="99" spans="1:10" ht="14.4">
      <c r="A99" s="18" t="s">
        <v>352</v>
      </c>
      <c r="B99" s="31" t="str">
        <f ca="1">IFERROR(__xludf.DUMMYFUNCTION("GOOGLETRANSLATE(A99, ""zh"", ""en"")"),"Alcohol dependence diagnostic scale")</f>
        <v>Alcohol dependence diagnostic scale</v>
      </c>
      <c r="C99" s="32">
        <v>36674486</v>
      </c>
      <c r="D99" s="33">
        <v>774091000</v>
      </c>
      <c r="E99" s="34" t="s">
        <v>356</v>
      </c>
      <c r="F99" s="32" t="s">
        <v>59</v>
      </c>
      <c r="G99" s="32" t="s">
        <v>22</v>
      </c>
      <c r="H99" s="32" t="s">
        <v>25</v>
      </c>
      <c r="I99" s="32" t="s">
        <v>59</v>
      </c>
      <c r="J99" s="32" t="s">
        <v>29</v>
      </c>
    </row>
    <row r="100" spans="1:10" ht="27">
      <c r="A100" s="18" t="s">
        <v>352</v>
      </c>
      <c r="B100" s="31" t="str">
        <f ca="1">IFERROR(__xludf.DUMMYFUNCTION("GOOGLETRANSLATE(A100, ""zh"", ""en"")"),"Alcohol dependence diagnostic scale")</f>
        <v>Alcohol dependence diagnostic scale</v>
      </c>
      <c r="C100" s="32">
        <v>35610220</v>
      </c>
      <c r="D100" s="33" t="s">
        <v>358</v>
      </c>
      <c r="E100" s="34" t="s">
        <v>359</v>
      </c>
      <c r="F100" s="32" t="s">
        <v>54</v>
      </c>
      <c r="G100" s="32" t="s">
        <v>22</v>
      </c>
      <c r="H100" s="32" t="s">
        <v>25</v>
      </c>
      <c r="I100" s="32" t="s">
        <v>42</v>
      </c>
      <c r="J100" s="32" t="s">
        <v>29</v>
      </c>
    </row>
    <row r="101" spans="1:10" ht="14.4">
      <c r="A101" s="18" t="s">
        <v>352</v>
      </c>
      <c r="B101" s="31" t="str">
        <f ca="1">IFERROR(__xludf.DUMMYFUNCTION("GOOGLETRANSLATE(A101, ""zh"", ""en"")"),"Alcohol dependence diagnostic scale")</f>
        <v>Alcohol dependence diagnostic scale</v>
      </c>
      <c r="C101" s="38">
        <v>36674487</v>
      </c>
      <c r="D101" s="39">
        <v>774092007</v>
      </c>
      <c r="E101" s="40" t="s">
        <v>359</v>
      </c>
      <c r="F101" s="38" t="s">
        <v>54</v>
      </c>
      <c r="G101" s="38" t="s">
        <v>22</v>
      </c>
      <c r="H101" s="38" t="s">
        <v>25</v>
      </c>
      <c r="I101" s="38" t="s">
        <v>42</v>
      </c>
      <c r="J101" s="38" t="s">
        <v>29</v>
      </c>
    </row>
    <row r="102" spans="1:10" ht="14.4">
      <c r="A102" s="70" t="s">
        <v>365</v>
      </c>
      <c r="B102" s="43" t="str">
        <f ca="1">IFERROR(__xludf.DUMMYFUNCTION("GOOGLETRANSLATE(A102, ""zh"", ""en"")"),"PDQ (PDQ-4 +)")</f>
        <v>PDQ (PDQ-4 +)</v>
      </c>
    </row>
    <row r="103" spans="1:10" ht="14.4">
      <c r="A103" s="70" t="s">
        <v>367</v>
      </c>
      <c r="B103" s="43" t="str">
        <f ca="1">IFERROR(__xludf.DUMMYFUNCTION("GOOGLETRANSLATE(A103, ""zh"", ""en"")"),"Adolescent Life Event Scale (ASLEC)")</f>
        <v>Adolescent Life Event Scale (ASLEC)</v>
      </c>
    </row>
    <row r="104" spans="1:10" ht="14.4">
      <c r="A104" s="70" t="s">
        <v>369</v>
      </c>
      <c r="B104" s="43" t="str">
        <f ca="1">IFERROR(__xludf.DUMMYFUNCTION("GOOGLETRANSLATE(A104, ""zh"", ""en"")"),"Mental CT (MMPI566)")</f>
        <v>Mental CT (MMPI566)</v>
      </c>
    </row>
    <row r="105" spans="1:10" ht="14.4">
      <c r="A105" s="70" t="s">
        <v>371</v>
      </c>
      <c r="B105" s="43" t="str">
        <f ca="1">IFERROR(__xludf.DUMMYFUNCTION("GOOGLETRANSLATE(A105, ""zh"", ""en"")"),"Baby social life - the ability to junior high school students Scale")</f>
        <v>Baby social life - the ability to junior high school students Scale</v>
      </c>
    </row>
    <row r="106" spans="1:10" ht="14.4">
      <c r="A106" s="70" t="s">
        <v>373</v>
      </c>
      <c r="B106" s="43" t="str">
        <f ca="1">IFERROR(__xludf.DUMMYFUNCTION("GOOGLETRANSLATE(A106, ""zh"", ""en"")"),"Elderly Hamilton Depression Scale")</f>
        <v>Elderly Hamilton Depression Scale</v>
      </c>
    </row>
    <row r="107" spans="1:10" ht="14.4">
      <c r="A107" s="70" t="s">
        <v>374</v>
      </c>
      <c r="B107" s="43" t="str">
        <f ca="1">IFERROR(__xludf.DUMMYFUNCTION("GOOGLETRANSLATE(A107, ""zh"", ""en"")"),"ADHD Diagnostic Scale")</f>
        <v>ADHD Diagnostic Scale</v>
      </c>
      <c r="C107" s="19">
        <v>21492462</v>
      </c>
      <c r="D107" s="20" t="s">
        <v>376</v>
      </c>
      <c r="E107" s="21" t="s">
        <v>377</v>
      </c>
      <c r="F107" s="19" t="s">
        <v>101</v>
      </c>
      <c r="G107" s="19" t="s">
        <v>22</v>
      </c>
      <c r="H107" s="19" t="s">
        <v>25</v>
      </c>
      <c r="I107" s="19" t="s">
        <v>42</v>
      </c>
      <c r="J107" s="19" t="s">
        <v>105</v>
      </c>
    </row>
    <row r="108" spans="1:10" ht="14.4">
      <c r="A108" s="70" t="s">
        <v>374</v>
      </c>
      <c r="B108" s="43" t="str">
        <f ca="1">IFERROR(__xludf.DUMMYFUNCTION("GOOGLETRANSLATE(A108, ""zh"", ""en"")"),"ADHD Diagnostic Scale")</f>
        <v>ADHD Diagnostic Scale</v>
      </c>
      <c r="C108" s="19">
        <v>46273366</v>
      </c>
      <c r="D108" s="20">
        <v>712724008</v>
      </c>
      <c r="E108" s="21" t="s">
        <v>378</v>
      </c>
      <c r="F108" s="19" t="s">
        <v>21</v>
      </c>
      <c r="G108" s="19" t="s">
        <v>22</v>
      </c>
      <c r="H108" s="19" t="s">
        <v>25</v>
      </c>
      <c r="I108" s="19" t="s">
        <v>28</v>
      </c>
      <c r="J108" s="19" t="s">
        <v>29</v>
      </c>
    </row>
    <row r="109" spans="1:10" ht="14.4">
      <c r="A109" s="70" t="s">
        <v>374</v>
      </c>
      <c r="B109" s="43" t="str">
        <f ca="1">IFERROR(__xludf.DUMMYFUNCTION("GOOGLETRANSLATE(A109, ""zh"", ""en"")"),"ADHD Diagnostic Scale")</f>
        <v>ADHD Diagnostic Scale</v>
      </c>
      <c r="C109" s="19">
        <v>46271679</v>
      </c>
      <c r="D109" s="20">
        <v>709864005</v>
      </c>
      <c r="E109" s="21" t="s">
        <v>379</v>
      </c>
      <c r="F109" s="19" t="s">
        <v>59</v>
      </c>
      <c r="G109" s="19" t="s">
        <v>22</v>
      </c>
      <c r="H109" s="19" t="s">
        <v>25</v>
      </c>
      <c r="I109" s="19" t="s">
        <v>59</v>
      </c>
      <c r="J109" s="19" t="s">
        <v>29</v>
      </c>
    </row>
    <row r="110" spans="1:10" ht="14.4">
      <c r="A110" s="70" t="s">
        <v>380</v>
      </c>
      <c r="B110" s="43" t="str">
        <f ca="1">IFERROR(__xludf.DUMMYFUNCTION("GOOGLETRANSLATE(A110, ""zh"", ""en"")"),"Cornell Medical Questionnaire (CMI)")</f>
        <v>Cornell Medical Questionnaire (CMI)</v>
      </c>
    </row>
    <row r="111" spans="1:10" ht="14.4">
      <c r="A111" s="70" t="s">
        <v>381</v>
      </c>
      <c r="B111" s="43" t="str">
        <f ca="1">IFERROR(__xludf.DUMMYFUNCTION("GOOGLETRANSLATE(A111, ""zh"", ""en"")"),"Creativity test.")</f>
        <v>Creativity test.</v>
      </c>
    </row>
  </sheetData>
  <hyperlinks>
    <hyperlink ref="E3" r:id="rId1"/>
    <hyperlink ref="E4" r:id="rId2"/>
    <hyperlink ref="E5" r:id="rId3"/>
    <hyperlink ref="E7" r:id="rId4"/>
    <hyperlink ref="E8" r:id="rId5"/>
    <hyperlink ref="E9" r:id="rId6"/>
    <hyperlink ref="E10" r:id="rId7"/>
    <hyperlink ref="E11" r:id="rId8"/>
    <hyperlink ref="E12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  <hyperlink ref="E24" r:id="rId18"/>
    <hyperlink ref="E25" r:id="rId19"/>
    <hyperlink ref="E26" r:id="rId20"/>
    <hyperlink ref="E27" r:id="rId21"/>
    <hyperlink ref="E28" r:id="rId22"/>
    <hyperlink ref="E29" r:id="rId23"/>
    <hyperlink ref="E30" r:id="rId24"/>
    <hyperlink ref="E31" r:id="rId25"/>
    <hyperlink ref="E32" r:id="rId26"/>
    <hyperlink ref="E33" r:id="rId27"/>
    <hyperlink ref="E35" r:id="rId28"/>
    <hyperlink ref="E36" r:id="rId29"/>
    <hyperlink ref="E37" r:id="rId30"/>
    <hyperlink ref="E40" r:id="rId31"/>
    <hyperlink ref="E41" r:id="rId32"/>
    <hyperlink ref="E42" r:id="rId33"/>
    <hyperlink ref="E43" r:id="rId34"/>
    <hyperlink ref="E44" r:id="rId35"/>
    <hyperlink ref="E45" r:id="rId36"/>
    <hyperlink ref="E46" r:id="rId37"/>
    <hyperlink ref="E47" r:id="rId38"/>
    <hyperlink ref="E48" r:id="rId39"/>
    <hyperlink ref="E49" r:id="rId40"/>
    <hyperlink ref="E50" r:id="rId41"/>
    <hyperlink ref="E52" r:id="rId42"/>
    <hyperlink ref="E54" r:id="rId43"/>
    <hyperlink ref="E57" r:id="rId44"/>
    <hyperlink ref="E58" r:id="rId45"/>
    <hyperlink ref="E59" r:id="rId46"/>
    <hyperlink ref="E74" r:id="rId47"/>
    <hyperlink ref="E78" r:id="rId48"/>
    <hyperlink ref="E79" r:id="rId49"/>
    <hyperlink ref="E80" r:id="rId50"/>
    <hyperlink ref="E83" r:id="rId51"/>
    <hyperlink ref="E89" r:id="rId52"/>
    <hyperlink ref="E98" r:id="rId53"/>
    <hyperlink ref="E99" r:id="rId54"/>
    <hyperlink ref="E100" r:id="rId55"/>
    <hyperlink ref="E101" r:id="rId56"/>
    <hyperlink ref="E107" r:id="rId57"/>
    <hyperlink ref="E108" r:id="rId58"/>
    <hyperlink ref="E109" r:id="rId5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75"/>
  <sheetViews>
    <sheetView workbookViewId="0">
      <pane ySplit="1" topLeftCell="A65" activePane="bottomLeft" state="frozen"/>
      <selection pane="bottomLeft" activeCell="B24" sqref="B24"/>
    </sheetView>
  </sheetViews>
  <sheetFormatPr defaultColWidth="14.44140625" defaultRowHeight="15.75" customHeight="1"/>
  <cols>
    <col min="1" max="1" width="45.109375" customWidth="1"/>
    <col min="3" max="3" width="20.33203125" customWidth="1"/>
  </cols>
  <sheetData>
    <row r="1" spans="1:4">
      <c r="A1" s="7" t="s">
        <v>6</v>
      </c>
      <c r="B1" s="8" t="s">
        <v>15</v>
      </c>
      <c r="C1" s="8" t="s">
        <v>16</v>
      </c>
      <c r="D1" s="8" t="s">
        <v>17</v>
      </c>
    </row>
    <row r="2" spans="1:4">
      <c r="A2" s="31" t="s">
        <v>64</v>
      </c>
      <c r="D2" s="12" t="s">
        <v>32</v>
      </c>
    </row>
    <row r="3" spans="1:4">
      <c r="A3" s="31" t="s">
        <v>69</v>
      </c>
      <c r="B3" s="10" t="s">
        <v>18</v>
      </c>
      <c r="C3" s="10" t="s">
        <v>23</v>
      </c>
    </row>
    <row r="4" spans="1:4">
      <c r="A4" s="31" t="s">
        <v>70</v>
      </c>
      <c r="D4" s="12" t="s">
        <v>32</v>
      </c>
    </row>
    <row r="5" spans="1:4">
      <c r="A5" s="31" t="s">
        <v>71</v>
      </c>
      <c r="B5" s="10" t="s">
        <v>18</v>
      </c>
      <c r="C5" s="10" t="s">
        <v>20</v>
      </c>
    </row>
    <row r="6" spans="1:4">
      <c r="A6" s="31" t="s">
        <v>72</v>
      </c>
      <c r="B6" s="10" t="s">
        <v>26</v>
      </c>
      <c r="C6" s="10" t="s">
        <v>73</v>
      </c>
      <c r="D6" s="10" t="s">
        <v>74</v>
      </c>
    </row>
    <row r="7" spans="1:4">
      <c r="A7" s="31" t="s">
        <v>75</v>
      </c>
      <c r="D7" s="10" t="s">
        <v>76</v>
      </c>
    </row>
    <row r="8" spans="1:4">
      <c r="A8" s="31" t="s">
        <v>77</v>
      </c>
      <c r="D8" s="10" t="s">
        <v>78</v>
      </c>
    </row>
    <row r="9" spans="1:4">
      <c r="A9" s="31" t="s">
        <v>79</v>
      </c>
      <c r="D9" s="10" t="s">
        <v>76</v>
      </c>
    </row>
    <row r="10" spans="1:4">
      <c r="A10" s="31" t="s">
        <v>80</v>
      </c>
      <c r="B10" s="10" t="s">
        <v>26</v>
      </c>
      <c r="C10" s="10" t="s">
        <v>27</v>
      </c>
      <c r="D10" s="10" t="s">
        <v>81</v>
      </c>
    </row>
    <row r="11" spans="1:4">
      <c r="A11" s="31" t="s">
        <v>82</v>
      </c>
      <c r="B11" s="10" t="s">
        <v>18</v>
      </c>
      <c r="C11" s="10" t="s">
        <v>23</v>
      </c>
    </row>
    <row r="12" spans="1:4">
      <c r="A12" s="31" t="s">
        <v>83</v>
      </c>
      <c r="B12" s="10" t="s">
        <v>26</v>
      </c>
      <c r="C12" s="10" t="s">
        <v>73</v>
      </c>
      <c r="D12" s="37" t="s">
        <v>86</v>
      </c>
    </row>
    <row r="13" spans="1:4">
      <c r="A13" s="31" t="s">
        <v>88</v>
      </c>
      <c r="B13" s="10" t="s">
        <v>18</v>
      </c>
      <c r="C13" s="10" t="s">
        <v>23</v>
      </c>
    </row>
    <row r="14" spans="1:4">
      <c r="A14" s="31" t="s">
        <v>89</v>
      </c>
      <c r="B14" s="10" t="s">
        <v>18</v>
      </c>
      <c r="C14" s="10" t="s">
        <v>23</v>
      </c>
    </row>
    <row r="15" spans="1:4">
      <c r="A15" s="31" t="s">
        <v>60</v>
      </c>
      <c r="D15" s="10" t="s">
        <v>76</v>
      </c>
    </row>
    <row r="16" spans="1:4">
      <c r="A16" s="31" t="s">
        <v>90</v>
      </c>
      <c r="B16" s="10" t="s">
        <v>18</v>
      </c>
      <c r="C16" s="10" t="s">
        <v>23</v>
      </c>
    </row>
    <row r="17" spans="1:4">
      <c r="A17" s="31" t="s">
        <v>91</v>
      </c>
      <c r="D17" s="12" t="s">
        <v>32</v>
      </c>
    </row>
    <row r="18" spans="1:4">
      <c r="A18" s="31" t="s">
        <v>92</v>
      </c>
      <c r="D18" s="10" t="s">
        <v>76</v>
      </c>
    </row>
    <row r="19" spans="1:4">
      <c r="A19" s="31" t="s">
        <v>95</v>
      </c>
      <c r="B19" s="10" t="s">
        <v>18</v>
      </c>
      <c r="C19" s="10" t="s">
        <v>20</v>
      </c>
    </row>
    <row r="20" spans="1:4">
      <c r="A20" s="31" t="s">
        <v>96</v>
      </c>
      <c r="B20" s="10" t="s">
        <v>18</v>
      </c>
      <c r="C20" s="10" t="s">
        <v>20</v>
      </c>
    </row>
    <row r="21" spans="1:4">
      <c r="A21" s="31" t="s">
        <v>97</v>
      </c>
      <c r="B21" s="10" t="s">
        <v>18</v>
      </c>
      <c r="C21" s="10" t="s">
        <v>20</v>
      </c>
    </row>
    <row r="22" spans="1:4">
      <c r="A22" s="31" t="s">
        <v>99</v>
      </c>
      <c r="B22" s="10" t="s">
        <v>18</v>
      </c>
      <c r="C22" s="10" t="s">
        <v>20</v>
      </c>
    </row>
    <row r="23" spans="1:4">
      <c r="A23" s="31" t="s">
        <v>100</v>
      </c>
      <c r="B23" s="10" t="s">
        <v>18</v>
      </c>
      <c r="C23" s="10" t="s">
        <v>23</v>
      </c>
      <c r="D23" s="10" t="s">
        <v>102</v>
      </c>
    </row>
    <row r="24" spans="1:4">
      <c r="A24" s="31" t="s">
        <v>103</v>
      </c>
      <c r="D24" s="10" t="s">
        <v>76</v>
      </c>
    </row>
    <row r="25" spans="1:4">
      <c r="A25" s="31" t="s">
        <v>104</v>
      </c>
      <c r="B25" s="10" t="s">
        <v>18</v>
      </c>
      <c r="C25" s="10" t="s">
        <v>20</v>
      </c>
    </row>
    <row r="26" spans="1:4">
      <c r="A26" s="31" t="s">
        <v>106</v>
      </c>
      <c r="D26" s="12" t="s">
        <v>32</v>
      </c>
    </row>
    <row r="27" spans="1:4">
      <c r="A27" s="31" t="s">
        <v>107</v>
      </c>
      <c r="B27" s="10" t="s">
        <v>18</v>
      </c>
      <c r="C27" s="10" t="s">
        <v>52</v>
      </c>
    </row>
    <row r="28" spans="1:4">
      <c r="A28" s="31" t="s">
        <v>108</v>
      </c>
      <c r="D28" s="12" t="s">
        <v>32</v>
      </c>
    </row>
    <row r="29" spans="1:4">
      <c r="A29" s="31" t="s">
        <v>109</v>
      </c>
      <c r="D29" s="12" t="s">
        <v>32</v>
      </c>
    </row>
    <row r="30" spans="1:4">
      <c r="A30" s="31" t="s">
        <v>111</v>
      </c>
      <c r="B30" s="10" t="s">
        <v>18</v>
      </c>
      <c r="C30" s="10" t="s">
        <v>23</v>
      </c>
    </row>
    <row r="31" spans="1:4">
      <c r="A31" s="31" t="s">
        <v>112</v>
      </c>
      <c r="D31" s="12" t="s">
        <v>32</v>
      </c>
    </row>
    <row r="32" spans="1:4">
      <c r="A32" s="31" t="s">
        <v>113</v>
      </c>
      <c r="D32" s="12" t="s">
        <v>32</v>
      </c>
    </row>
    <row r="33" spans="1:4">
      <c r="A33" s="31" t="s">
        <v>114</v>
      </c>
      <c r="D33" s="12" t="s">
        <v>32</v>
      </c>
    </row>
    <row r="34" spans="1:4">
      <c r="A34" s="31" t="s">
        <v>116</v>
      </c>
      <c r="D34" s="12" t="s">
        <v>32</v>
      </c>
    </row>
    <row r="35" spans="1:4">
      <c r="A35" s="31" t="s">
        <v>117</v>
      </c>
      <c r="D35" s="12" t="s">
        <v>32</v>
      </c>
    </row>
    <row r="36" spans="1:4">
      <c r="A36" s="31" t="s">
        <v>118</v>
      </c>
      <c r="D36" s="12" t="s">
        <v>32</v>
      </c>
    </row>
    <row r="37" spans="1:4">
      <c r="A37" s="31" t="s">
        <v>119</v>
      </c>
      <c r="D37" s="12" t="s">
        <v>32</v>
      </c>
    </row>
    <row r="38" spans="1:4">
      <c r="A38" s="31" t="s">
        <v>120</v>
      </c>
      <c r="D38" s="12" t="s">
        <v>32</v>
      </c>
    </row>
    <row r="39" spans="1:4">
      <c r="A39" s="31" t="s">
        <v>122</v>
      </c>
      <c r="D39" s="12" t="s">
        <v>32</v>
      </c>
    </row>
    <row r="40" spans="1:4">
      <c r="A40" s="31" t="s">
        <v>123</v>
      </c>
      <c r="D40" s="12" t="s">
        <v>32</v>
      </c>
    </row>
    <row r="41" spans="1:4">
      <c r="A41" s="31" t="s">
        <v>124</v>
      </c>
      <c r="D41" s="12" t="s">
        <v>32</v>
      </c>
    </row>
    <row r="42" spans="1:4">
      <c r="A42" s="31" t="s">
        <v>125</v>
      </c>
      <c r="D42" s="12" t="s">
        <v>32</v>
      </c>
    </row>
    <row r="43" spans="1:4">
      <c r="A43" s="31" t="s">
        <v>126</v>
      </c>
      <c r="D43" s="12" t="s">
        <v>32</v>
      </c>
    </row>
    <row r="44" spans="1:4">
      <c r="A44" s="31" t="s">
        <v>127</v>
      </c>
      <c r="D44" s="10" t="s">
        <v>129</v>
      </c>
    </row>
    <row r="45" spans="1:4">
      <c r="A45" s="31" t="s">
        <v>130</v>
      </c>
      <c r="B45" s="10" t="s">
        <v>18</v>
      </c>
      <c r="C45" s="10" t="s">
        <v>52</v>
      </c>
    </row>
    <row r="46" spans="1:4">
      <c r="A46" s="31" t="s">
        <v>131</v>
      </c>
      <c r="D46" s="12" t="s">
        <v>32</v>
      </c>
    </row>
    <row r="47" spans="1:4">
      <c r="A47" s="31" t="s">
        <v>132</v>
      </c>
      <c r="D47" s="12" t="s">
        <v>32</v>
      </c>
    </row>
    <row r="48" spans="1:4">
      <c r="A48" s="31" t="s">
        <v>133</v>
      </c>
      <c r="D48" s="12" t="s">
        <v>32</v>
      </c>
    </row>
    <row r="49" spans="1:4">
      <c r="A49" s="31" t="s">
        <v>134</v>
      </c>
      <c r="B49" s="10" t="s">
        <v>18</v>
      </c>
      <c r="C49" s="10" t="s">
        <v>23</v>
      </c>
    </row>
    <row r="50" spans="1:4">
      <c r="A50" s="31" t="s">
        <v>135</v>
      </c>
      <c r="D50" s="12" t="s">
        <v>32</v>
      </c>
    </row>
    <row r="51" spans="1:4">
      <c r="A51" s="31" t="s">
        <v>136</v>
      </c>
      <c r="D51" s="12" t="s">
        <v>32</v>
      </c>
    </row>
    <row r="52" spans="1:4">
      <c r="A52" s="31" t="s">
        <v>137</v>
      </c>
      <c r="B52" s="10" t="s">
        <v>18</v>
      </c>
      <c r="C52" s="10" t="s">
        <v>20</v>
      </c>
      <c r="D52" s="10" t="s">
        <v>138</v>
      </c>
    </row>
    <row r="53" spans="1:4">
      <c r="A53" s="31" t="s">
        <v>139</v>
      </c>
      <c r="D53" s="12" t="s">
        <v>32</v>
      </c>
    </row>
    <row r="54" spans="1:4">
      <c r="A54" s="31" t="s">
        <v>140</v>
      </c>
      <c r="D54" s="12" t="s">
        <v>32</v>
      </c>
    </row>
    <row r="55" spans="1:4">
      <c r="A55" s="31" t="s">
        <v>141</v>
      </c>
      <c r="D55" s="12" t="s">
        <v>32</v>
      </c>
    </row>
    <row r="56" spans="1:4">
      <c r="A56" s="31" t="s">
        <v>145</v>
      </c>
      <c r="D56" s="12" t="s">
        <v>32</v>
      </c>
    </row>
    <row r="57" spans="1:4">
      <c r="A57" s="31" t="s">
        <v>146</v>
      </c>
      <c r="D57" s="12" t="s">
        <v>32</v>
      </c>
    </row>
    <row r="58" spans="1:4">
      <c r="A58" s="31" t="s">
        <v>147</v>
      </c>
      <c r="B58" s="10" t="s">
        <v>18</v>
      </c>
      <c r="C58" s="10" t="s">
        <v>20</v>
      </c>
    </row>
    <row r="59" spans="1:4">
      <c r="A59" s="31" t="s">
        <v>148</v>
      </c>
      <c r="D59" s="12" t="s">
        <v>32</v>
      </c>
    </row>
    <row r="60" spans="1:4">
      <c r="A60" s="31" t="s">
        <v>149</v>
      </c>
      <c r="D60" s="12" t="s">
        <v>32</v>
      </c>
    </row>
    <row r="61" spans="1:4">
      <c r="A61" s="31" t="s">
        <v>150</v>
      </c>
      <c r="D61" s="12" t="s">
        <v>32</v>
      </c>
    </row>
    <row r="62" spans="1:4">
      <c r="A62" s="31" t="s">
        <v>151</v>
      </c>
      <c r="D62" s="12" t="s">
        <v>32</v>
      </c>
    </row>
    <row r="63" spans="1:4">
      <c r="A63" s="31" t="s">
        <v>152</v>
      </c>
      <c r="D63" s="12" t="s">
        <v>32</v>
      </c>
    </row>
    <row r="64" spans="1:4">
      <c r="A64" s="31" t="s">
        <v>153</v>
      </c>
      <c r="D64" s="12" t="s">
        <v>32</v>
      </c>
    </row>
    <row r="65" spans="1:4">
      <c r="A65" s="31" t="s">
        <v>154</v>
      </c>
      <c r="D65" s="12" t="s">
        <v>32</v>
      </c>
    </row>
    <row r="66" spans="1:4">
      <c r="A66" s="31" t="s">
        <v>155</v>
      </c>
      <c r="D66" s="10" t="s">
        <v>129</v>
      </c>
    </row>
    <row r="67" spans="1:4">
      <c r="A67" s="31" t="s">
        <v>156</v>
      </c>
      <c r="B67" s="10" t="s">
        <v>157</v>
      </c>
      <c r="C67" s="10" t="s">
        <v>158</v>
      </c>
      <c r="D67" s="10" t="s">
        <v>81</v>
      </c>
    </row>
    <row r="68" spans="1:4">
      <c r="A68" s="31" t="s">
        <v>159</v>
      </c>
      <c r="D68" s="12" t="s">
        <v>32</v>
      </c>
    </row>
    <row r="69" spans="1:4">
      <c r="A69" s="31" t="s">
        <v>160</v>
      </c>
      <c r="D69" s="12" t="s">
        <v>32</v>
      </c>
    </row>
    <row r="70" spans="1:4">
      <c r="A70" s="31" t="s">
        <v>161</v>
      </c>
      <c r="D70" s="12" t="s">
        <v>32</v>
      </c>
    </row>
    <row r="71" spans="1:4">
      <c r="A71" s="31" t="s">
        <v>162</v>
      </c>
      <c r="D71" s="12" t="s">
        <v>32</v>
      </c>
    </row>
    <row r="72" spans="1:4">
      <c r="A72" s="31" t="s">
        <v>165</v>
      </c>
      <c r="D72" s="12" t="s">
        <v>32</v>
      </c>
    </row>
    <row r="73" spans="1:4">
      <c r="A73" s="31" t="s">
        <v>166</v>
      </c>
      <c r="B73" s="10" t="s">
        <v>26</v>
      </c>
      <c r="C73" s="10" t="s">
        <v>167</v>
      </c>
      <c r="D73" s="10" t="s">
        <v>168</v>
      </c>
    </row>
    <row r="74" spans="1:4">
      <c r="A74" s="31" t="s">
        <v>170</v>
      </c>
      <c r="D74" s="12" t="s">
        <v>32</v>
      </c>
    </row>
    <row r="75" spans="1:4">
      <c r="A75" s="31" t="s">
        <v>172</v>
      </c>
      <c r="D75" s="1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Ajou_MAPPED</vt:lpstr>
      <vt:lpstr>Ajou_domain_group</vt:lpstr>
      <vt:lpstr>SmindU_MAPPED</vt:lpstr>
      <vt:lpstr>SmindU_domain_group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Dmitry</cp:lastModifiedBy>
  <dcterms:modified xsi:type="dcterms:W3CDTF">2020-04-02T17:03:43Z</dcterms:modified>
</cp:coreProperties>
</file>